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icardo Magalhães\Downloads\"/>
    </mc:Choice>
  </mc:AlternateContent>
  <bookViews>
    <workbookView xWindow="0" yWindow="0" windowWidth="20490" windowHeight="7755"/>
  </bookViews>
  <sheets>
    <sheet name="Sheet3" sheetId="3" r:id="rId1"/>
  </sheets>
  <definedNames>
    <definedName name="_xlnm.Print_Area" localSheetId="0">Sheet3!$A$3:$Q$39</definedName>
  </definedNames>
  <calcPr calcId="152511"/>
</workbook>
</file>

<file path=xl/calcChain.xml><?xml version="1.0" encoding="utf-8"?>
<calcChain xmlns="http://schemas.openxmlformats.org/spreadsheetml/2006/main">
  <c r="D53" i="3" l="1"/>
  <c r="D50" i="3"/>
  <c r="E50" i="3" s="1"/>
  <c r="H52" i="3"/>
  <c r="D48" i="3"/>
  <c r="T52" i="3"/>
  <c r="D28" i="3"/>
  <c r="D29" i="3"/>
  <c r="D32" i="3"/>
  <c r="D26" i="3"/>
  <c r="D25" i="3"/>
  <c r="W52" i="3"/>
  <c r="Q52" i="3"/>
  <c r="N52" i="3"/>
  <c r="K52" i="3"/>
  <c r="F48" i="3" l="1"/>
  <c r="J48" i="3"/>
  <c r="J58" i="3" s="1"/>
  <c r="J59" i="3" s="1"/>
  <c r="P48" i="3"/>
  <c r="V48" i="3"/>
  <c r="D24" i="3"/>
  <c r="H53" i="3"/>
  <c r="H54" i="3" s="1"/>
  <c r="V57" i="3"/>
  <c r="U48" i="3"/>
  <c r="T53" i="3"/>
  <c r="T54" i="3" s="1"/>
  <c r="V56" i="3"/>
  <c r="E51" i="3"/>
  <c r="D57" i="3"/>
  <c r="D56" i="3"/>
  <c r="M3" i="3"/>
  <c r="B27" i="3"/>
  <c r="B53" i="3"/>
  <c r="D23" i="3"/>
  <c r="D27" i="3"/>
  <c r="W55" i="3"/>
  <c r="E29" i="3" s="1"/>
  <c r="W49" i="3"/>
  <c r="E49" i="3"/>
  <c r="I3" i="3"/>
  <c r="P58" i="3" l="1"/>
  <c r="P59" i="3" s="1"/>
  <c r="V58" i="3"/>
  <c r="D30" i="3"/>
  <c r="T56" i="3"/>
  <c r="E56" i="3"/>
  <c r="D31" i="3"/>
  <c r="T57" i="3"/>
  <c r="T58" i="3" s="1"/>
  <c r="V59" i="3"/>
  <c r="U57" i="3"/>
  <c r="U58" i="3" s="1"/>
  <c r="U56" i="3"/>
  <c r="K57" i="3"/>
  <c r="Q57" i="3"/>
  <c r="E57" i="3"/>
  <c r="E58" i="3" s="1"/>
  <c r="H57" i="3"/>
  <c r="H58" i="3" s="1"/>
  <c r="N57" i="3"/>
  <c r="W57" i="3"/>
  <c r="H56" i="3"/>
  <c r="N56" i="3"/>
  <c r="W56" i="3"/>
  <c r="K56" i="3"/>
  <c r="Q56" i="3"/>
  <c r="S48" i="3"/>
  <c r="E26" i="3"/>
  <c r="N53" i="3"/>
  <c r="N54" i="3" s="1"/>
  <c r="N58" i="3" s="1"/>
  <c r="K53" i="3"/>
  <c r="W53" i="3"/>
  <c r="M48" i="3"/>
  <c r="O48" i="3"/>
  <c r="R48" i="3"/>
  <c r="Q53" i="3"/>
  <c r="Q54" i="3" s="1"/>
  <c r="Q58" i="3" s="1"/>
  <c r="G48" i="3"/>
  <c r="I48" i="3"/>
  <c r="L48" i="3"/>
  <c r="T59" i="3" l="1"/>
  <c r="W54" i="3"/>
  <c r="K54" i="3"/>
  <c r="K58" i="3" s="1"/>
  <c r="U59" i="3"/>
  <c r="N59" i="3"/>
  <c r="Q59" i="3"/>
  <c r="H59" i="3"/>
  <c r="O56" i="3"/>
  <c r="O57" i="3"/>
  <c r="O58" i="3" s="1"/>
  <c r="M56" i="3"/>
  <c r="M57" i="3"/>
  <c r="M58" i="3" s="1"/>
  <c r="S56" i="3"/>
  <c r="S57" i="3"/>
  <c r="S58" i="3" s="1"/>
  <c r="I56" i="3"/>
  <c r="I57" i="3"/>
  <c r="I58" i="3" s="1"/>
  <c r="L57" i="3"/>
  <c r="L58" i="3" s="1"/>
  <c r="L56" i="3"/>
  <c r="F57" i="3"/>
  <c r="F58" i="3" s="1"/>
  <c r="F56" i="3"/>
  <c r="G56" i="3"/>
  <c r="G57" i="3"/>
  <c r="G58" i="3" s="1"/>
  <c r="R57" i="3"/>
  <c r="R58" i="3" s="1"/>
  <c r="R56" i="3"/>
  <c r="E23" i="3"/>
  <c r="E27" i="3"/>
  <c r="W58" i="3" l="1"/>
  <c r="W59" i="3" s="1"/>
  <c r="E28" i="3"/>
  <c r="K59" i="3"/>
  <c r="O59" i="3"/>
  <c r="E30" i="3"/>
  <c r="G59" i="3"/>
  <c r="R59" i="3"/>
  <c r="S59" i="3"/>
  <c r="E31" i="3"/>
  <c r="M59" i="3"/>
  <c r="F59" i="3"/>
  <c r="I59" i="3"/>
  <c r="E32" i="3" l="1"/>
  <c r="E25" i="3"/>
  <c r="E24" i="3"/>
  <c r="E59" i="3" l="1"/>
  <c r="L59" i="3"/>
  <c r="F12" i="3" l="1"/>
  <c r="F10" i="3"/>
  <c r="E33" i="3"/>
</calcChain>
</file>

<file path=xl/sharedStrings.xml><?xml version="1.0" encoding="utf-8"?>
<sst xmlns="http://schemas.openxmlformats.org/spreadsheetml/2006/main" count="60" uniqueCount="47">
  <si>
    <t>Internet</t>
  </si>
  <si>
    <t>Montante a investir</t>
  </si>
  <si>
    <t>Prazo</t>
  </si>
  <si>
    <t>TANB</t>
  </si>
  <si>
    <t>Canal de Subscrição</t>
  </si>
  <si>
    <t>Portes</t>
  </si>
  <si>
    <t>IVA</t>
  </si>
  <si>
    <t>Preçário</t>
  </si>
  <si>
    <t>Comissão de Subscrição*</t>
  </si>
  <si>
    <t>** Acresce IVA 23%</t>
  </si>
  <si>
    <t>* Acresce IS 4%</t>
  </si>
  <si>
    <t>Comissão Reembolso **</t>
  </si>
  <si>
    <t>Comissão Rendimentos **</t>
  </si>
  <si>
    <t>-</t>
  </si>
  <si>
    <t>Despesas Expediente**</t>
  </si>
  <si>
    <t>Pagamento de Juros Bruto</t>
  </si>
  <si>
    <t>Investimento</t>
  </si>
  <si>
    <t>Imposto do Selo</t>
  </si>
  <si>
    <t>TIR Líquida de Impostos e Comissões</t>
  </si>
  <si>
    <t>Juros Líquidos de Impostos e Comissões</t>
  </si>
  <si>
    <t>Data Simulação:</t>
  </si>
  <si>
    <t>Cash-Flows</t>
  </si>
  <si>
    <t>Regime Fiscal</t>
  </si>
  <si>
    <t>Geral: IRS</t>
  </si>
  <si>
    <t>Geral: IRC</t>
  </si>
  <si>
    <t>Açores: IRS</t>
  </si>
  <si>
    <t>Açores: IRC</t>
  </si>
  <si>
    <t>TOTAL</t>
  </si>
  <si>
    <t>DETALHES</t>
  </si>
  <si>
    <t>Comissão Guarda Títulos **</t>
  </si>
  <si>
    <r>
      <rPr>
        <b/>
        <i/>
        <sz val="12"/>
        <color theme="0"/>
        <rFont val="Trebuchet MS"/>
        <family val="2"/>
      </rPr>
      <t>Cash-Flows</t>
    </r>
    <r>
      <rPr>
        <b/>
        <sz val="12"/>
        <color theme="0"/>
        <rFont val="Trebuchet MS"/>
        <family val="2"/>
      </rPr>
      <t xml:space="preserve"> Totais</t>
    </r>
  </si>
  <si>
    <t>A INFORMAÇÃO ABAIXO É APENAS DE CONSULTA  PARA AS SUCURSAIS- NÃO DEVERÁ SER ENTREGUE AO CLIENTE</t>
  </si>
  <si>
    <t>Rubricas</t>
  </si>
  <si>
    <t>Sim</t>
  </si>
  <si>
    <t>Não</t>
  </si>
  <si>
    <t>Ordem ao Balcão por Cliente com registo em millenniumbcp.pt</t>
  </si>
  <si>
    <t>Ordem ao Balcão por Cliente sem registo em millenniumbcp.pt</t>
  </si>
  <si>
    <t>Já paga Comissão de Guarda de Títulos ?</t>
  </si>
  <si>
    <t>Tem Notas de Lançamento digitais?</t>
  </si>
  <si>
    <r>
      <t>Comissão Guarda Títulos</t>
    </r>
    <r>
      <rPr>
        <b/>
        <sz val="11"/>
        <color theme="1"/>
        <rFont val="Trebuchet MS"/>
        <family val="2"/>
      </rPr>
      <t>**</t>
    </r>
  </si>
  <si>
    <t>3 anos</t>
  </si>
  <si>
    <t>Obrigações FCP SAD 2014/2017</t>
  </si>
  <si>
    <r>
      <rPr>
        <b/>
        <i/>
        <sz val="11"/>
        <rFont val="Trebuchet MS"/>
        <family val="2"/>
      </rPr>
      <t>Disclamer:</t>
    </r>
    <r>
      <rPr>
        <sz val="11"/>
        <rFont val="Trebuchet MS"/>
        <family val="2"/>
      </rPr>
      <t xml:space="preserve">
Os valores constantes da presente simulação correspondem à taxa interna de rentabilidade (TIR) para um investimento nas Obrigações FC Porto SAD 2014-2017, ao Preço de Emissão, assumindo que as mesmas são detidas por um investidor residente em território português, que serão mantidas até ao vencimento e reembolsadas na maturidade a 100% do valor nominal e que os cupões recebidos são reinvestidos a uma taxa de juro equivalente à TIR obtida.
A Oferta é uma oferta pública de subscrição em Portugal e destina-se a investidores indeterminados, ou seja, ao público em geral, desde que sejam pessoas residentes ou com estabelecimento em Portugal.  A Oferta não constitui uma oferta ou promoção de venda, compra ou subscrição de quaisquer títulos, particularmente no que respeita a qualquer pessoa a quem estejam legalmente vedadas essas operações, ou em qualquer jurisdição onde seja considerada ilegal a respetiva venda, compra ou subscrição das Obrigações, designadamente os Estados Unidos da América, a Área Económica Europeia (incluindo Reino Unido e Holanda), Austrália, Canadá, África do Sul e o Japão. 
Em particular as Obrigações não foram nem serão registadas ao abrigo do US Securities Act de 1933 ou de qualquer outra legislação sobre valores mobiliários aplicável nos Estados Unidos da América e não podem ser, direta ou indiretamente, promovidas ou vendidas nos Estados Unidos da América, ou em qualquer dos seus territórios e possessões ou áreas que se encontrem sujeitas a essa jurisdição, ou a uma “US Person” ou em seu benefício, conforme disposto na Rule 902(k), Regulation S do US Securities Act de 1933. 
</t>
    </r>
  </si>
  <si>
    <t>Para situações distintas das apresentadas clique no botão                                     disponível na página referente à</t>
  </si>
  <si>
    <t>OPS FCP SAD 2014-2017</t>
  </si>
  <si>
    <t xml:space="preserve">em </t>
  </si>
  <si>
    <t>www.millenniumbcp.pt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</si>
</sst>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[$-816]d/mmm;@"/>
    <numFmt numFmtId="166" formatCode="0.00000%"/>
    <numFmt numFmtId="167" formatCode="0.000%"/>
    <numFmt numFmtId="168" formatCode="#,##0.0000\ &quot;€&quot;;\-#,##0.0000\ &quot;€&quot;"/>
    <numFmt numFmtId="169" formatCode="#,##0.00000\ &quot;€&quot;;\-#,##0.00000\ &quot;€&quot;"/>
  </numFmts>
  <fonts count="22" x14ac:knownFonts="1">
    <font>
      <sz val="11"/>
      <color theme="1"/>
      <name val="Trebuchet MS"/>
      <family val="2"/>
    </font>
    <font>
      <sz val="11"/>
      <color theme="1"/>
      <name val="Trebuchet MS"/>
      <family val="2"/>
    </font>
    <font>
      <b/>
      <sz val="11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b/>
      <sz val="20"/>
      <color theme="0"/>
      <name val="Trebuchet MS"/>
      <family val="2"/>
    </font>
    <font>
      <sz val="10"/>
      <name val="Trebuchet MS"/>
      <family val="2"/>
    </font>
    <font>
      <b/>
      <sz val="16"/>
      <color theme="1"/>
      <name val="Trebuchet MS"/>
      <family val="2"/>
    </font>
    <font>
      <b/>
      <sz val="11"/>
      <color theme="0"/>
      <name val="Trebuchet MS"/>
      <family val="2"/>
    </font>
    <font>
      <sz val="11"/>
      <color theme="0"/>
      <name val="Trebuchet MS"/>
      <family val="2"/>
    </font>
    <font>
      <sz val="11"/>
      <name val="Trebuchet MS"/>
      <family val="2"/>
    </font>
    <font>
      <b/>
      <sz val="14"/>
      <color theme="0"/>
      <name val="Trebuchet MS"/>
      <family val="2"/>
    </font>
    <font>
      <b/>
      <sz val="10"/>
      <color theme="0"/>
      <name val="Trebuchet MS"/>
      <family val="2"/>
    </font>
    <font>
      <b/>
      <sz val="16"/>
      <color theme="0"/>
      <name val="Trebuchet MS"/>
      <family val="2"/>
    </font>
    <font>
      <b/>
      <sz val="12"/>
      <color theme="0"/>
      <name val="Trebuchet MS"/>
      <family val="2"/>
    </font>
    <font>
      <sz val="12"/>
      <color theme="1"/>
      <name val="Trebuchet MS"/>
      <family val="2"/>
    </font>
    <font>
      <b/>
      <sz val="12"/>
      <color theme="1"/>
      <name val="Trebuchet MS"/>
      <family val="2"/>
    </font>
    <font>
      <sz val="12"/>
      <name val="Trebuchet MS"/>
      <family val="2"/>
    </font>
    <font>
      <b/>
      <i/>
      <sz val="12"/>
      <color theme="0"/>
      <name val="Trebuchet MS"/>
      <family val="2"/>
    </font>
    <font>
      <b/>
      <sz val="20"/>
      <color theme="1"/>
      <name val="Trebuchet MS"/>
      <family val="2"/>
    </font>
    <font>
      <b/>
      <i/>
      <sz val="11"/>
      <name val="Trebuchet MS"/>
      <family val="2"/>
    </font>
    <font>
      <u/>
      <sz val="8.8000000000000007"/>
      <color theme="10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B006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5" fillId="4" borderId="0" xfId="0" applyFont="1" applyFill="1" applyAlignment="1" applyProtection="1">
      <alignment vertical="center"/>
    </xf>
    <xf numFmtId="0" fontId="11" fillId="4" borderId="0" xfId="0" applyFont="1" applyFill="1" applyAlignment="1" applyProtection="1">
      <alignment vertical="center"/>
    </xf>
    <xf numFmtId="0" fontId="10" fillId="0" borderId="0" xfId="0" applyFont="1" applyProtection="1"/>
    <xf numFmtId="0" fontId="9" fillId="0" borderId="0" xfId="0" applyFont="1" applyFill="1" applyProtection="1"/>
    <xf numFmtId="0" fontId="0" fillId="0" borderId="0" xfId="0" applyFont="1" applyBorder="1" applyProtection="1"/>
    <xf numFmtId="0" fontId="0" fillId="0" borderId="0" xfId="0" applyFont="1" applyProtection="1"/>
    <xf numFmtId="0" fontId="2" fillId="0" borderId="0" xfId="0" applyFont="1" applyProtection="1"/>
    <xf numFmtId="164" fontId="7" fillId="0" borderId="0" xfId="1" applyNumberFormat="1" applyFont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14" fillId="4" borderId="1" xfId="0" applyFont="1" applyFill="1" applyBorder="1" applyAlignment="1" applyProtection="1">
      <alignment vertical="center"/>
    </xf>
    <xf numFmtId="0" fontId="14" fillId="4" borderId="2" xfId="0" applyFont="1" applyFill="1" applyBorder="1" applyAlignment="1" applyProtection="1">
      <alignment vertical="center"/>
    </xf>
    <xf numFmtId="0" fontId="8" fillId="4" borderId="3" xfId="0" applyFont="1" applyFill="1" applyBorder="1" applyAlignment="1" applyProtection="1">
      <alignment vertical="center"/>
    </xf>
    <xf numFmtId="44" fontId="0" fillId="0" borderId="0" xfId="1" applyFont="1" applyAlignment="1" applyProtection="1">
      <alignment horizontal="right"/>
    </xf>
    <xf numFmtId="9" fontId="0" fillId="0" borderId="0" xfId="2" applyFont="1" applyAlignment="1" applyProtection="1">
      <alignment horizontal="center"/>
    </xf>
    <xf numFmtId="0" fontId="16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15" fillId="0" borderId="0" xfId="0" applyFont="1" applyBorder="1" applyProtection="1"/>
    <xf numFmtId="0" fontId="15" fillId="0" borderId="0" xfId="0" applyFont="1" applyProtection="1"/>
    <xf numFmtId="0" fontId="0" fillId="0" borderId="0" xfId="0" applyProtection="1"/>
    <xf numFmtId="165" fontId="14" fillId="4" borderId="10" xfId="0" applyNumberFormat="1" applyFont="1" applyFill="1" applyBorder="1" applyAlignment="1" applyProtection="1">
      <alignment horizontal="center" vertical="center"/>
    </xf>
    <xf numFmtId="0" fontId="15" fillId="0" borderId="7" xfId="0" applyFont="1" applyBorder="1" applyAlignment="1" applyProtection="1">
      <alignment vertical="center"/>
    </xf>
    <xf numFmtId="0" fontId="15" fillId="0" borderId="8" xfId="0" applyFont="1" applyBorder="1" applyAlignment="1" applyProtection="1">
      <alignment vertical="center"/>
    </xf>
    <xf numFmtId="8" fontId="15" fillId="2" borderId="4" xfId="1" applyNumberFormat="1" applyFont="1" applyFill="1" applyBorder="1" applyAlignment="1" applyProtection="1">
      <alignment horizontal="center" vertical="center"/>
    </xf>
    <xf numFmtId="7" fontId="17" fillId="0" borderId="4" xfId="1" applyNumberFormat="1" applyFont="1" applyBorder="1" applyAlignment="1" applyProtection="1">
      <alignment vertical="center"/>
    </xf>
    <xf numFmtId="14" fontId="15" fillId="0" borderId="7" xfId="0" applyNumberFormat="1" applyFont="1" applyBorder="1" applyAlignment="1" applyProtection="1">
      <alignment horizontal="left" vertical="center"/>
    </xf>
    <xf numFmtId="14" fontId="15" fillId="0" borderId="5" xfId="0" applyNumberFormat="1" applyFont="1" applyBorder="1" applyAlignment="1" applyProtection="1">
      <alignment horizontal="left" vertical="center"/>
    </xf>
    <xf numFmtId="0" fontId="15" fillId="0" borderId="6" xfId="0" applyFont="1" applyBorder="1" applyAlignment="1" applyProtection="1">
      <alignment vertical="center"/>
    </xf>
    <xf numFmtId="10" fontId="15" fillId="2" borderId="4" xfId="1" applyNumberFormat="1" applyFont="1" applyFill="1" applyBorder="1" applyAlignment="1" applyProtection="1">
      <alignment horizontal="center" vertical="center"/>
    </xf>
    <xf numFmtId="10" fontId="15" fillId="2" borderId="4" xfId="1" quotePrefix="1" applyNumberFormat="1" applyFont="1" applyFill="1" applyBorder="1" applyAlignment="1" applyProtection="1">
      <alignment horizontal="center" vertical="center"/>
    </xf>
    <xf numFmtId="7" fontId="15" fillId="0" borderId="4" xfId="1" applyNumberFormat="1" applyFont="1" applyBorder="1" applyAlignment="1" applyProtection="1">
      <alignment vertical="center"/>
    </xf>
    <xf numFmtId="14" fontId="3" fillId="0" borderId="0" xfId="0" applyNumberFormat="1" applyFont="1" applyFill="1" applyBorder="1" applyAlignment="1" applyProtection="1">
      <alignment horizontal="left"/>
    </xf>
    <xf numFmtId="0" fontId="0" fillId="0" borderId="0" xfId="0" applyBorder="1" applyProtection="1"/>
    <xf numFmtId="0" fontId="9" fillId="4" borderId="0" xfId="0" applyFont="1" applyFill="1" applyBorder="1" applyProtection="1"/>
    <xf numFmtId="0" fontId="13" fillId="4" borderId="0" xfId="0" applyFont="1" applyFill="1" applyBorder="1" applyProtection="1"/>
    <xf numFmtId="0" fontId="0" fillId="0" borderId="7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/>
    </xf>
    <xf numFmtId="8" fontId="3" fillId="2" borderId="4" xfId="1" applyNumberFormat="1" applyFont="1" applyFill="1" applyBorder="1" applyAlignment="1" applyProtection="1">
      <alignment horizontal="center" vertical="center"/>
    </xf>
    <xf numFmtId="14" fontId="4" fillId="0" borderId="7" xfId="0" applyNumberFormat="1" applyFont="1" applyBorder="1" applyAlignment="1" applyProtection="1">
      <alignment horizontal="left" vertical="center"/>
    </xf>
    <xf numFmtId="10" fontId="3" fillId="2" borderId="4" xfId="2" quotePrefix="1" applyNumberFormat="1" applyFont="1" applyFill="1" applyBorder="1" applyAlignment="1" applyProtection="1">
      <alignment horizontal="center" vertical="center"/>
    </xf>
    <xf numFmtId="14" fontId="4" fillId="0" borderId="5" xfId="0" applyNumberFormat="1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10" fontId="3" fillId="2" borderId="4" xfId="1" applyNumberFormat="1" applyFont="1" applyFill="1" applyBorder="1" applyAlignment="1" applyProtection="1">
      <alignment horizontal="center" vertical="center"/>
    </xf>
    <xf numFmtId="10" fontId="3" fillId="2" borderId="4" xfId="1" quotePrefix="1" applyNumberFormat="1" applyFont="1" applyFill="1" applyBorder="1" applyAlignment="1" applyProtection="1">
      <alignment horizontal="center" vertical="center"/>
    </xf>
    <xf numFmtId="7" fontId="4" fillId="2" borderId="8" xfId="1" applyNumberFormat="1" applyFont="1" applyFill="1" applyBorder="1" applyAlignment="1" applyProtection="1">
      <alignment vertical="center"/>
    </xf>
    <xf numFmtId="7" fontId="4" fillId="2" borderId="4" xfId="1" applyNumberFormat="1" applyFont="1" applyFill="1" applyBorder="1" applyAlignment="1" applyProtection="1">
      <alignment vertical="center"/>
    </xf>
    <xf numFmtId="8" fontId="0" fillId="0" borderId="0" xfId="0" applyNumberFormat="1" applyFont="1" applyProtection="1"/>
    <xf numFmtId="44" fontId="0" fillId="0" borderId="0" xfId="0" applyNumberFormat="1" applyFont="1" applyProtection="1"/>
    <xf numFmtId="9" fontId="0" fillId="0" borderId="0" xfId="0" applyNumberFormat="1" applyFont="1" applyProtection="1"/>
    <xf numFmtId="10" fontId="0" fillId="0" borderId="0" xfId="2" applyNumberFormat="1" applyFont="1" applyProtection="1"/>
    <xf numFmtId="166" fontId="0" fillId="0" borderId="0" xfId="2" applyNumberFormat="1" applyFont="1" applyProtection="1"/>
    <xf numFmtId="44" fontId="0" fillId="0" borderId="0" xfId="1" applyFont="1" applyProtection="1"/>
    <xf numFmtId="0" fontId="0" fillId="5" borderId="0" xfId="0" applyFill="1" applyBorder="1" applyProtection="1"/>
    <xf numFmtId="0" fontId="19" fillId="5" borderId="0" xfId="0" applyFont="1" applyFill="1" applyBorder="1" applyAlignment="1" applyProtection="1">
      <alignment vertical="center"/>
    </xf>
    <xf numFmtId="0" fontId="0" fillId="5" borderId="0" xfId="0" applyFill="1" applyProtection="1"/>
    <xf numFmtId="0" fontId="14" fillId="4" borderId="4" xfId="0" applyFont="1" applyFill="1" applyBorder="1" applyAlignment="1" applyProtection="1">
      <alignment horizontal="center" vertical="center"/>
    </xf>
    <xf numFmtId="167" fontId="15" fillId="2" borderId="4" xfId="2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 vertical="center"/>
      <protection hidden="1"/>
    </xf>
    <xf numFmtId="167" fontId="3" fillId="2" borderId="4" xfId="2" applyNumberFormat="1" applyFont="1" applyFill="1" applyBorder="1" applyAlignment="1" applyProtection="1">
      <alignment horizontal="center" vertical="center"/>
    </xf>
    <xf numFmtId="0" fontId="10" fillId="4" borderId="0" xfId="0" applyFont="1" applyFill="1" applyProtection="1"/>
    <xf numFmtId="7" fontId="16" fillId="2" borderId="4" xfId="1" applyNumberFormat="1" applyFont="1" applyFill="1" applyBorder="1" applyAlignment="1" applyProtection="1">
      <alignment vertical="center"/>
    </xf>
    <xf numFmtId="7" fontId="0" fillId="0" borderId="0" xfId="0" applyNumberFormat="1" applyFont="1" applyProtection="1"/>
    <xf numFmtId="0" fontId="0" fillId="0" borderId="0" xfId="0" applyFont="1" applyAlignment="1" applyProtection="1">
      <alignment vertical="center"/>
    </xf>
    <xf numFmtId="0" fontId="12" fillId="4" borderId="8" xfId="0" applyFont="1" applyFill="1" applyBorder="1" applyAlignment="1" applyProtection="1">
      <alignment horizontal="center" vertical="center"/>
    </xf>
    <xf numFmtId="165" fontId="12" fillId="4" borderId="10" xfId="0" applyNumberFormat="1" applyFont="1" applyFill="1" applyBorder="1" applyAlignment="1" applyProtection="1">
      <alignment horizontal="center" vertical="center"/>
    </xf>
    <xf numFmtId="0" fontId="12" fillId="4" borderId="9" xfId="0" applyFont="1" applyFill="1" applyBorder="1" applyAlignment="1" applyProtection="1">
      <alignment vertical="center"/>
    </xf>
    <xf numFmtId="2" fontId="0" fillId="0" borderId="0" xfId="0" applyNumberFormat="1" applyFont="1" applyProtection="1"/>
    <xf numFmtId="7" fontId="0" fillId="0" borderId="0" xfId="1" applyNumberFormat="1" applyFont="1" applyProtection="1"/>
    <xf numFmtId="168" fontId="3" fillId="0" borderId="4" xfId="1" applyNumberFormat="1" applyFont="1" applyBorder="1" applyAlignment="1" applyProtection="1">
      <alignment vertical="center"/>
    </xf>
    <xf numFmtId="168" fontId="6" fillId="0" borderId="4" xfId="1" applyNumberFormat="1" applyFont="1" applyBorder="1" applyAlignment="1" applyProtection="1">
      <alignment vertical="center"/>
    </xf>
    <xf numFmtId="169" fontId="3" fillId="0" borderId="4" xfId="1" applyNumberFormat="1" applyFont="1" applyBorder="1" applyAlignment="1" applyProtection="1">
      <alignment vertical="center"/>
    </xf>
    <xf numFmtId="0" fontId="21" fillId="0" borderId="0" xfId="3" applyBorder="1" applyAlignment="1" applyProtection="1">
      <alignment horizontal="left"/>
    </xf>
    <xf numFmtId="0" fontId="21" fillId="0" borderId="0" xfId="3" applyBorder="1" applyAlignment="1" applyProtection="1"/>
    <xf numFmtId="14" fontId="8" fillId="4" borderId="0" xfId="0" applyNumberFormat="1" applyFont="1" applyFill="1" applyAlignment="1" applyProtection="1">
      <alignment horizontal="center" vertical="center"/>
    </xf>
    <xf numFmtId="10" fontId="11" fillId="4" borderId="0" xfId="0" applyNumberFormat="1" applyFont="1" applyFill="1" applyAlignment="1" applyProtection="1">
      <alignment horizontal="left" vertical="center"/>
    </xf>
    <xf numFmtId="0" fontId="11" fillId="4" borderId="0" xfId="0" applyFont="1" applyFill="1" applyAlignment="1" applyProtection="1">
      <alignment horizontal="left" vertical="center"/>
    </xf>
    <xf numFmtId="0" fontId="8" fillId="4" borderId="0" xfId="0" applyFont="1" applyFill="1" applyAlignment="1" applyProtection="1">
      <alignment horizontal="center" vertical="center"/>
    </xf>
    <xf numFmtId="0" fontId="5" fillId="4" borderId="0" xfId="0" applyFont="1" applyFill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left" vertical="center"/>
    </xf>
    <xf numFmtId="0" fontId="7" fillId="2" borderId="2" xfId="0" applyFont="1" applyFill="1" applyBorder="1" applyAlignment="1" applyProtection="1">
      <alignment horizontal="left" vertical="center"/>
    </xf>
    <xf numFmtId="0" fontId="7" fillId="2" borderId="3" xfId="0" applyFont="1" applyFill="1" applyBorder="1" applyAlignment="1" applyProtection="1">
      <alignment horizontal="left" vertical="center"/>
    </xf>
    <xf numFmtId="0" fontId="12" fillId="4" borderId="7" xfId="0" applyFont="1" applyFill="1" applyBorder="1" applyAlignment="1" applyProtection="1">
      <alignment horizontal="center" vertical="center"/>
    </xf>
    <xf numFmtId="0" fontId="12" fillId="4" borderId="9" xfId="0" applyFont="1" applyFill="1" applyBorder="1" applyAlignment="1" applyProtection="1">
      <alignment horizontal="center" vertical="center"/>
    </xf>
    <xf numFmtId="0" fontId="12" fillId="4" borderId="8" xfId="0" applyFont="1" applyFill="1" applyBorder="1" applyAlignment="1" applyProtection="1">
      <alignment horizontal="center" vertical="center"/>
    </xf>
    <xf numFmtId="14" fontId="4" fillId="2" borderId="7" xfId="0" applyNumberFormat="1" applyFont="1" applyFill="1" applyBorder="1" applyAlignment="1" applyProtection="1">
      <alignment horizontal="left" vertical="center"/>
    </xf>
    <xf numFmtId="14" fontId="4" fillId="2" borderId="9" xfId="0" applyNumberFormat="1" applyFont="1" applyFill="1" applyBorder="1" applyAlignment="1" applyProtection="1">
      <alignment horizontal="left" vertical="center"/>
    </xf>
    <xf numFmtId="14" fontId="4" fillId="2" borderId="8" xfId="0" applyNumberFormat="1" applyFont="1" applyFill="1" applyBorder="1" applyAlignment="1" applyProtection="1">
      <alignment horizontal="left" vertical="center"/>
    </xf>
    <xf numFmtId="6" fontId="7" fillId="6" borderId="11" xfId="1" applyNumberFormat="1" applyFont="1" applyFill="1" applyBorder="1" applyAlignment="1" applyProtection="1">
      <alignment horizontal="center" vertical="center"/>
      <protection locked="0"/>
    </xf>
    <xf numFmtId="6" fontId="7" fillId="6" borderId="12" xfId="1" applyNumberFormat="1" applyFont="1" applyFill="1" applyBorder="1" applyAlignment="1" applyProtection="1">
      <alignment horizontal="center" vertical="center"/>
      <protection locked="0"/>
    </xf>
    <xf numFmtId="10" fontId="7" fillId="3" borderId="1" xfId="2" applyNumberFormat="1" applyFont="1" applyFill="1" applyBorder="1" applyAlignment="1" applyProtection="1">
      <alignment horizontal="center" vertical="center"/>
    </xf>
    <xf numFmtId="10" fontId="7" fillId="3" borderId="3" xfId="2" applyNumberFormat="1" applyFont="1" applyFill="1" applyBorder="1" applyAlignment="1" applyProtection="1">
      <alignment horizontal="center" vertical="center"/>
    </xf>
    <xf numFmtId="7" fontId="7" fillId="0" borderId="1" xfId="1" applyNumberFormat="1" applyFont="1" applyFill="1" applyBorder="1" applyAlignment="1" applyProtection="1">
      <alignment horizontal="center" vertical="center"/>
    </xf>
    <xf numFmtId="7" fontId="7" fillId="0" borderId="3" xfId="1" applyNumberFormat="1" applyFont="1" applyFill="1" applyBorder="1" applyAlignment="1" applyProtection="1">
      <alignment horizontal="center" vertical="center"/>
    </xf>
    <xf numFmtId="14" fontId="16" fillId="2" borderId="7" xfId="0" applyNumberFormat="1" applyFont="1" applyFill="1" applyBorder="1" applyAlignment="1" applyProtection="1">
      <alignment horizontal="left" vertical="center"/>
    </xf>
    <xf numFmtId="14" fontId="16" fillId="2" borderId="9" xfId="0" applyNumberFormat="1" applyFont="1" applyFill="1" applyBorder="1" applyAlignment="1" applyProtection="1">
      <alignment horizontal="left" vertical="center"/>
    </xf>
    <xf numFmtId="14" fontId="16" fillId="2" borderId="8" xfId="0" applyNumberFormat="1" applyFont="1" applyFill="1" applyBorder="1" applyAlignment="1" applyProtection="1">
      <alignment horizontal="left" vertical="center"/>
    </xf>
    <xf numFmtId="0" fontId="14" fillId="4" borderId="7" xfId="0" applyFont="1" applyFill="1" applyBorder="1" applyAlignment="1" applyProtection="1">
      <alignment horizontal="center" vertical="center"/>
    </xf>
    <xf numFmtId="0" fontId="14" fillId="4" borderId="9" xfId="0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left" wrapText="1"/>
    </xf>
  </cellXfs>
  <cellStyles count="4">
    <cellStyle name="Currency" xfId="1" builtinId="4"/>
    <cellStyle name="Hyperlink" xfId="3" builtinId="8"/>
    <cellStyle name="Normal" xfId="0" builtinId="0"/>
    <cellStyle name="Percent" xfId="2" builtinId="5"/>
  </cellStyles>
  <dxfs count="1">
    <dxf>
      <font>
        <color theme="0"/>
      </font>
    </dxf>
  </dxfs>
  <tableStyles count="0" defaultTableStyle="TableStyleMedium9" defaultPivotStyle="PivotStyleLight16"/>
  <colors>
    <mruColors>
      <color rgb="FFCB0069"/>
      <color rgb="FFFFCCFF"/>
      <color rgb="FFFF7DC1"/>
      <color rgb="FFFF9F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2" dropStyle="combo" dx="16" fmlaLink="F14" fmlaRange="$B$65559:$B$65560" val="0"/>
</file>

<file path=xl/ctrlProps/ctrlProp2.xml><?xml version="1.0" encoding="utf-8"?>
<formControlPr xmlns="http://schemas.microsoft.com/office/spreadsheetml/2009/9/main" objectType="Drop" dropLines="2" dropStyle="combo" dx="16" fmlaLink="F18" fmlaRange="$C$65559:$C$65560" val="0"/>
</file>

<file path=xl/ctrlProps/ctrlProp3.xml><?xml version="1.0" encoding="utf-8"?>
<formControlPr xmlns="http://schemas.microsoft.com/office/spreadsheetml/2009/9/main" objectType="Drop" dropLines="2" dropStyle="combo" dx="16" fmlaLink="F16" fmlaRange="$B$65559:$B$65560" val="0"/>
</file>

<file path=xl/ctrlProps/ctrlProp4.xml><?xml version="1.0" encoding="utf-8"?>
<formControlPr xmlns="http://schemas.microsoft.com/office/spreadsheetml/2009/9/main" objectType="Drop" dropLines="4" dropStyle="combo" dx="16" fmlaLink="F20" fmlaRange="$D$65559:$D$65562" val="0"/>
</file>

<file path=xl/ctrlProps/ctrlProp5.xml><?xml version="1.0" encoding="utf-8"?>
<formControlPr xmlns="http://schemas.microsoft.com/office/spreadsheetml/2009/9/main" objectType="Drop" dropLines="3" dropStyle="combo" dx="16" fmlaLink="F18" fmlaRange="$C$65559:$C$65561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64436</xdr:colOff>
      <xdr:row>4</xdr:row>
      <xdr:rowOff>212912</xdr:rowOff>
    </xdr:from>
    <xdr:to>
      <xdr:col>9</xdr:col>
      <xdr:colOff>867056</xdr:colOff>
      <xdr:row>5</xdr:row>
      <xdr:rowOff>380299</xdr:rowOff>
    </xdr:to>
    <xdr:sp macro="" textlink="">
      <xdr:nvSpPr>
        <xdr:cNvPr id="2" name="Rectangle 1"/>
        <xdr:cNvSpPr/>
      </xdr:nvSpPr>
      <xdr:spPr>
        <a:xfrm>
          <a:off x="6970061" y="1844068"/>
          <a:ext cx="2564745" cy="3817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n-GB" sz="1100">
              <a:ln>
                <a:noFill/>
              </a:ln>
              <a:solidFill>
                <a:sysClr val="windowText" lastClr="000000"/>
              </a:solidFill>
            </a:rPr>
            <a:t>(Introduza o montante</a:t>
          </a:r>
          <a:r>
            <a:rPr lang="en-GB" sz="1100" baseline="0">
              <a:ln>
                <a:noFill/>
              </a:ln>
              <a:solidFill>
                <a:sysClr val="windowText" lastClr="000000"/>
              </a:solidFill>
            </a:rPr>
            <a:t> do investimento)</a:t>
          </a:r>
          <a:endParaRPr lang="en-GB" sz="1100">
            <a:ln>
              <a:noFill/>
            </a:ln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8</xdr:col>
      <xdr:colOff>850212</xdr:colOff>
      <xdr:row>12</xdr:row>
      <xdr:rowOff>147353</xdr:rowOff>
    </xdr:from>
    <xdr:to>
      <xdr:col>11</xdr:col>
      <xdr:colOff>902739</xdr:colOff>
      <xdr:row>14</xdr:row>
      <xdr:rowOff>12883</xdr:rowOff>
    </xdr:to>
    <xdr:sp macro="" textlink="">
      <xdr:nvSpPr>
        <xdr:cNvPr id="3" name="Rectangle 2"/>
        <xdr:cNvSpPr/>
      </xdr:nvSpPr>
      <xdr:spPr>
        <a:xfrm>
          <a:off x="8636900" y="3707322"/>
          <a:ext cx="2564745" cy="365592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n-GB" sz="1100">
              <a:ln>
                <a:noFill/>
              </a:ln>
              <a:solidFill>
                <a:sysClr val="windowText" lastClr="000000"/>
              </a:solidFill>
            </a:rPr>
            <a:t>(Escolha a opção correta</a:t>
          </a:r>
          <a:r>
            <a:rPr lang="en-GB" sz="1100" baseline="0">
              <a:ln>
                <a:noFill/>
              </a:ln>
              <a:solidFill>
                <a:sysClr val="windowText" lastClr="000000"/>
              </a:solidFill>
            </a:rPr>
            <a:t>)</a:t>
          </a:r>
          <a:endParaRPr lang="en-GB" sz="1100">
            <a:ln>
              <a:noFill/>
            </a:ln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8</xdr:col>
      <xdr:colOff>850212</xdr:colOff>
      <xdr:row>14</xdr:row>
      <xdr:rowOff>3394</xdr:rowOff>
    </xdr:from>
    <xdr:to>
      <xdr:col>11</xdr:col>
      <xdr:colOff>902739</xdr:colOff>
      <xdr:row>16</xdr:row>
      <xdr:rowOff>42614</xdr:rowOff>
    </xdr:to>
    <xdr:sp macro="" textlink="">
      <xdr:nvSpPr>
        <xdr:cNvPr id="4" name="Rectangle 3"/>
        <xdr:cNvSpPr/>
      </xdr:nvSpPr>
      <xdr:spPr>
        <a:xfrm>
          <a:off x="8636900" y="4063425"/>
          <a:ext cx="2564745" cy="37259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n-GB" sz="1100">
              <a:ln>
                <a:noFill/>
              </a:ln>
              <a:solidFill>
                <a:sysClr val="windowText" lastClr="000000"/>
              </a:solidFill>
            </a:rPr>
            <a:t>(Escolha a opção</a:t>
          </a:r>
          <a:r>
            <a:rPr lang="en-GB" sz="1100" baseline="0">
              <a:ln>
                <a:noFill/>
              </a:ln>
              <a:solidFill>
                <a:sysClr val="windowText" lastClr="000000"/>
              </a:solidFill>
            </a:rPr>
            <a:t> correta)</a:t>
          </a:r>
          <a:endParaRPr lang="en-GB" sz="1100">
            <a:ln>
              <a:noFill/>
            </a:ln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8</xdr:col>
      <xdr:colOff>850212</xdr:colOff>
      <xdr:row>18</xdr:row>
      <xdr:rowOff>20585</xdr:rowOff>
    </xdr:from>
    <xdr:to>
      <xdr:col>11</xdr:col>
      <xdr:colOff>902739</xdr:colOff>
      <xdr:row>20</xdr:row>
      <xdr:rowOff>59805</xdr:rowOff>
    </xdr:to>
    <xdr:sp macro="" textlink="">
      <xdr:nvSpPr>
        <xdr:cNvPr id="6" name="Rectangle 5"/>
        <xdr:cNvSpPr/>
      </xdr:nvSpPr>
      <xdr:spPr>
        <a:xfrm>
          <a:off x="8636900" y="4747366"/>
          <a:ext cx="2564745" cy="37259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n-GB" sz="1100">
              <a:ln>
                <a:noFill/>
              </a:ln>
              <a:solidFill>
                <a:sysClr val="windowText" lastClr="000000"/>
              </a:solidFill>
            </a:rPr>
            <a:t>(Escolha a opção</a:t>
          </a:r>
          <a:r>
            <a:rPr lang="en-GB" sz="1100" baseline="0">
              <a:ln>
                <a:noFill/>
              </a:ln>
              <a:solidFill>
                <a:sysClr val="windowText" lastClr="000000"/>
              </a:solidFill>
            </a:rPr>
            <a:t> correta)</a:t>
          </a:r>
          <a:endParaRPr lang="en-GB" sz="1100">
            <a:ln>
              <a:noFill/>
            </a:ln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8</xdr:col>
      <xdr:colOff>850212</xdr:colOff>
      <xdr:row>16</xdr:row>
      <xdr:rowOff>33125</xdr:rowOff>
    </xdr:from>
    <xdr:to>
      <xdr:col>11</xdr:col>
      <xdr:colOff>902739</xdr:colOff>
      <xdr:row>18</xdr:row>
      <xdr:rowOff>30075</xdr:rowOff>
    </xdr:to>
    <xdr:sp macro="" textlink="">
      <xdr:nvSpPr>
        <xdr:cNvPr id="8" name="Rectangle 7"/>
        <xdr:cNvSpPr/>
      </xdr:nvSpPr>
      <xdr:spPr>
        <a:xfrm>
          <a:off x="8636900" y="4426531"/>
          <a:ext cx="2564745" cy="33032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n-GB" sz="1100">
              <a:ln>
                <a:noFill/>
              </a:ln>
              <a:solidFill>
                <a:sysClr val="windowText" lastClr="000000"/>
              </a:solidFill>
            </a:rPr>
            <a:t>(Escolha a opção correta</a:t>
          </a:r>
          <a:r>
            <a:rPr lang="en-GB" sz="1100" baseline="0">
              <a:ln>
                <a:noFill/>
              </a:ln>
              <a:solidFill>
                <a:sysClr val="windowText" lastClr="000000"/>
              </a:solidFill>
            </a:rPr>
            <a:t>)</a:t>
          </a:r>
          <a:endParaRPr lang="en-GB" sz="1100">
            <a:ln>
              <a:noFill/>
            </a:ln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13</xdr:col>
      <xdr:colOff>619126</xdr:colOff>
      <xdr:row>2</xdr:row>
      <xdr:rowOff>47625</xdr:rowOff>
    </xdr:from>
    <xdr:to>
      <xdr:col>16</xdr:col>
      <xdr:colOff>796290</xdr:colOff>
      <xdr:row>4</xdr:row>
      <xdr:rowOff>6667</xdr:rowOff>
    </xdr:to>
    <xdr:pic>
      <xdr:nvPicPr>
        <xdr:cNvPr id="3079" name="Picture 7" descr="http://pt.millenniumnet.net/SiteCollectionDocuments/Nova_Marca/Logotipos/Millennium%20bcp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01" y="964406"/>
          <a:ext cx="2843212" cy="64770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702468</xdr:colOff>
      <xdr:row>39</xdr:row>
      <xdr:rowOff>23814</xdr:rowOff>
    </xdr:from>
    <xdr:to>
      <xdr:col>5</xdr:col>
      <xdr:colOff>808891</xdr:colOff>
      <xdr:row>40</xdr:row>
      <xdr:rowOff>17709</xdr:rowOff>
    </xdr:to>
    <xdr:pic>
      <xdr:nvPicPr>
        <xdr:cNvPr id="9" name="Picture 7" descr="Click to Cal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3393" y="12663489"/>
          <a:ext cx="1658998" cy="536821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13</xdr:row>
          <xdr:rowOff>0</xdr:rowOff>
        </xdr:from>
        <xdr:to>
          <xdr:col>8</xdr:col>
          <xdr:colOff>457200</xdr:colOff>
          <xdr:row>13</xdr:row>
          <xdr:rowOff>276225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9525</xdr:rowOff>
        </xdr:from>
        <xdr:to>
          <xdr:col>6</xdr:col>
          <xdr:colOff>866775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15</xdr:row>
          <xdr:rowOff>0</xdr:rowOff>
        </xdr:from>
        <xdr:to>
          <xdr:col>8</xdr:col>
          <xdr:colOff>457200</xdr:colOff>
          <xdr:row>15</xdr:row>
          <xdr:rowOff>276225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</xdr:row>
          <xdr:rowOff>0</xdr:rowOff>
        </xdr:from>
        <xdr:to>
          <xdr:col>8</xdr:col>
          <xdr:colOff>447675</xdr:colOff>
          <xdr:row>19</xdr:row>
          <xdr:rowOff>276225</xdr:rowOff>
        </xdr:to>
        <xdr:sp macro="" textlink="">
          <xdr:nvSpPr>
            <xdr:cNvPr id="3076" name="Drop Dow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17</xdr:row>
          <xdr:rowOff>0</xdr:rowOff>
        </xdr:from>
        <xdr:to>
          <xdr:col>8</xdr:col>
          <xdr:colOff>457200</xdr:colOff>
          <xdr:row>17</xdr:row>
          <xdr:rowOff>276225</xdr:rowOff>
        </xdr:to>
        <xdr:sp macro="" textlink="">
          <xdr:nvSpPr>
            <xdr:cNvPr id="3078" name="Drop Dow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hyperlink" Target="http://ind.millenniumbcp.pt/pt/particulares/Pages/Welcome.aspx" TargetMode="External"/><Relationship Id="rId1" Type="http://schemas.openxmlformats.org/officeDocument/2006/relationships/hyperlink" Target="http://ind.millenniumbcp.pt/pt/Particulares/Investimentos/Pages/OPS-FCPSAD-20142017.aspx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10" Type="http://schemas.openxmlformats.org/officeDocument/2006/relationships/ctrlProp" Target="../ctrlProps/ctrlProp5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3:Y65562"/>
  <sheetViews>
    <sheetView showGridLines="0" tabSelected="1" topLeftCell="A2" zoomScale="80" zoomScaleNormal="80" workbookViewId="0">
      <selection activeCell="F7" sqref="F7"/>
    </sheetView>
  </sheetViews>
  <sheetFormatPr defaultColWidth="9" defaultRowHeight="16.5" x14ac:dyDescent="0.3"/>
  <cols>
    <col min="1" max="1" width="4.5" style="9" customWidth="1"/>
    <col min="2" max="2" width="14.5" style="9" customWidth="1"/>
    <col min="3" max="3" width="14.125" style="9" customWidth="1"/>
    <col min="4" max="4" width="14" style="9" customWidth="1"/>
    <col min="5" max="5" width="20.375" style="9" customWidth="1"/>
    <col min="6" max="7" width="11.625" style="9" customWidth="1"/>
    <col min="8" max="8" width="16.125" style="9" customWidth="1"/>
    <col min="9" max="9" width="20.25" style="9" customWidth="1"/>
    <col min="10" max="10" width="11.625" style="9" customWidth="1"/>
    <col min="11" max="11" width="9.875" style="9" customWidth="1"/>
    <col min="12" max="12" width="19.25" style="9" customWidth="1"/>
    <col min="13" max="13" width="25" style="9" bestFit="1" customWidth="1"/>
    <col min="14" max="22" width="11.625" style="9" customWidth="1"/>
    <col min="23" max="23" width="12.5" style="9" customWidth="1"/>
    <col min="24" max="24" width="8.375" style="9" bestFit="1" customWidth="1"/>
    <col min="25" max="25" width="12.125" style="9" bestFit="1" customWidth="1"/>
    <col min="26" max="16384" width="9" style="9"/>
  </cols>
  <sheetData>
    <row r="3" spans="1:23" s="6" customFormat="1" ht="27.75" x14ac:dyDescent="0.3">
      <c r="A3" s="4"/>
      <c r="B3" s="81" t="s">
        <v>41</v>
      </c>
      <c r="C3" s="81"/>
      <c r="D3" s="81"/>
      <c r="E3" s="81"/>
      <c r="F3" s="81"/>
      <c r="G3" s="81"/>
      <c r="H3" s="5" t="s">
        <v>3</v>
      </c>
      <c r="I3" s="78">
        <f>+F8</f>
        <v>6.7500000000000004E-2</v>
      </c>
      <c r="J3" s="78"/>
      <c r="K3" s="4"/>
      <c r="L3" s="80" t="s">
        <v>20</v>
      </c>
      <c r="M3" s="77">
        <f ca="1">+TODAY()</f>
        <v>41779</v>
      </c>
      <c r="N3" s="77"/>
      <c r="O3" s="77"/>
      <c r="P3" s="63"/>
      <c r="Q3" s="63"/>
      <c r="S3" s="7"/>
      <c r="T3" s="7"/>
      <c r="U3" s="7"/>
      <c r="V3" s="7"/>
      <c r="W3" s="7"/>
    </row>
    <row r="4" spans="1:23" s="6" customFormat="1" ht="27.75" x14ac:dyDescent="0.3">
      <c r="A4" s="4"/>
      <c r="B4" s="81"/>
      <c r="C4" s="81"/>
      <c r="D4" s="81"/>
      <c r="E4" s="81"/>
      <c r="F4" s="81"/>
      <c r="G4" s="81"/>
      <c r="H4" s="5" t="s">
        <v>2</v>
      </c>
      <c r="I4" s="79" t="s">
        <v>40</v>
      </c>
      <c r="J4" s="79"/>
      <c r="K4" s="5"/>
      <c r="L4" s="80"/>
      <c r="M4" s="77"/>
      <c r="N4" s="77"/>
      <c r="O4" s="77"/>
      <c r="P4" s="63"/>
      <c r="Q4" s="63"/>
      <c r="S4" s="7"/>
      <c r="T4" s="7"/>
      <c r="U4" s="7"/>
      <c r="V4" s="7"/>
      <c r="W4" s="7"/>
    </row>
    <row r="5" spans="1:23" ht="17.25" thickBot="1" x14ac:dyDescent="0.35">
      <c r="A5" s="8"/>
      <c r="B5" s="8"/>
      <c r="C5" s="8"/>
      <c r="D5" s="8"/>
      <c r="E5" s="8"/>
      <c r="F5" s="8"/>
      <c r="G5" s="8"/>
      <c r="H5" s="8"/>
      <c r="I5" s="8"/>
      <c r="J5" s="8"/>
      <c r="K5" s="8"/>
    </row>
    <row r="6" spans="1:23" ht="30.75" customHeight="1" thickTop="1" thickBot="1" x14ac:dyDescent="0.35">
      <c r="A6" s="8"/>
      <c r="B6" s="82" t="s">
        <v>1</v>
      </c>
      <c r="C6" s="83"/>
      <c r="D6" s="83"/>
      <c r="E6" s="83"/>
      <c r="F6" s="91">
        <v>5000</v>
      </c>
      <c r="G6" s="92"/>
      <c r="H6" s="61"/>
      <c r="I6" s="8"/>
      <c r="J6" s="8"/>
      <c r="K6" s="8"/>
    </row>
    <row r="7" spans="1:23" ht="3.75" customHeight="1" thickBot="1" x14ac:dyDescent="0.35">
      <c r="B7" s="10"/>
      <c r="F7" s="11"/>
    </row>
    <row r="8" spans="1:23" ht="30.75" customHeight="1" thickBot="1" x14ac:dyDescent="0.35">
      <c r="B8" s="82" t="s">
        <v>3</v>
      </c>
      <c r="C8" s="83"/>
      <c r="D8" s="83"/>
      <c r="E8" s="84"/>
      <c r="F8" s="93">
        <v>6.7500000000000004E-2</v>
      </c>
      <c r="G8" s="94"/>
    </row>
    <row r="9" spans="1:23" ht="3.75" customHeight="1" thickBot="1" x14ac:dyDescent="0.35">
      <c r="A9" s="8"/>
      <c r="B9" s="8"/>
      <c r="C9" s="8"/>
      <c r="E9" s="8"/>
      <c r="F9" s="12"/>
      <c r="G9" s="8"/>
      <c r="H9" s="8"/>
      <c r="I9" s="8"/>
      <c r="J9" s="8"/>
      <c r="K9" s="8"/>
    </row>
    <row r="10" spans="1:23" ht="30.75" customHeight="1" thickBot="1" x14ac:dyDescent="0.35">
      <c r="B10" s="82" t="s">
        <v>18</v>
      </c>
      <c r="C10" s="83"/>
      <c r="D10" s="83"/>
      <c r="E10" s="84"/>
      <c r="F10" s="93">
        <f>+XIRR(E59:W59,E47:W47,)</f>
        <v>4.5675292611122145E-2</v>
      </c>
      <c r="G10" s="94"/>
    </row>
    <row r="11" spans="1:23" ht="3.75" customHeight="1" thickBot="1" x14ac:dyDescent="0.35">
      <c r="F11" s="13"/>
    </row>
    <row r="12" spans="1:23" ht="30.75" customHeight="1" thickBot="1" x14ac:dyDescent="0.35">
      <c r="A12" s="8"/>
      <c r="B12" s="82" t="s">
        <v>19</v>
      </c>
      <c r="C12" s="83"/>
      <c r="D12" s="83"/>
      <c r="E12" s="84"/>
      <c r="F12" s="95">
        <f>ROUNDUP(+SUM(E59:W59),2)</f>
        <v>677.61</v>
      </c>
      <c r="G12" s="96"/>
    </row>
    <row r="13" spans="1:23" ht="17.25" thickBot="1" x14ac:dyDescent="0.35">
      <c r="A13" s="8"/>
    </row>
    <row r="14" spans="1:23" ht="22.5" customHeight="1" thickBot="1" x14ac:dyDescent="0.35">
      <c r="A14" s="8"/>
      <c r="B14" s="14" t="s">
        <v>37</v>
      </c>
      <c r="C14" s="15"/>
      <c r="D14" s="15"/>
      <c r="E14" s="16"/>
      <c r="F14" s="2">
        <v>1</v>
      </c>
      <c r="G14" s="8"/>
      <c r="H14" s="8"/>
      <c r="I14" s="8"/>
      <c r="J14" s="17"/>
      <c r="K14" s="18"/>
    </row>
    <row r="15" spans="1:23" ht="3.75" customHeight="1" thickBot="1" x14ac:dyDescent="0.35">
      <c r="A15" s="8"/>
      <c r="B15" s="19"/>
      <c r="C15" s="19"/>
      <c r="D15" s="19"/>
      <c r="E15" s="20"/>
      <c r="F15" s="2"/>
      <c r="G15" s="8"/>
      <c r="H15" s="8"/>
      <c r="I15" s="8"/>
      <c r="J15" s="8"/>
      <c r="K15" s="8"/>
    </row>
    <row r="16" spans="1:23" ht="22.5" customHeight="1" thickBot="1" x14ac:dyDescent="0.35">
      <c r="B16" s="14" t="s">
        <v>38</v>
      </c>
      <c r="C16" s="15"/>
      <c r="D16" s="15"/>
      <c r="E16" s="16"/>
      <c r="F16" s="2">
        <v>1</v>
      </c>
      <c r="G16" s="8"/>
      <c r="H16" s="8"/>
      <c r="I16" s="8"/>
      <c r="J16" s="8"/>
      <c r="K16" s="8"/>
    </row>
    <row r="17" spans="2:17" ht="3.75" customHeight="1" thickBot="1" x14ac:dyDescent="0.4">
      <c r="B17" s="21"/>
      <c r="C17" s="21"/>
      <c r="D17" s="21"/>
      <c r="E17" s="8"/>
      <c r="F17" s="1"/>
      <c r="G17" s="8"/>
      <c r="H17" s="8"/>
      <c r="I17" s="8"/>
      <c r="J17" s="8"/>
      <c r="K17" s="8"/>
    </row>
    <row r="18" spans="2:17" ht="22.5" customHeight="1" thickBot="1" x14ac:dyDescent="0.35">
      <c r="B18" s="14" t="s">
        <v>4</v>
      </c>
      <c r="C18" s="15"/>
      <c r="D18" s="15"/>
      <c r="E18" s="16"/>
      <c r="F18" s="2">
        <v>1</v>
      </c>
    </row>
    <row r="19" spans="2:17" s="23" customFormat="1" ht="3.75" customHeight="1" thickBot="1" x14ac:dyDescent="0.4">
      <c r="B19" s="22"/>
      <c r="C19" s="22"/>
      <c r="D19" s="22"/>
      <c r="F19" s="3"/>
    </row>
    <row r="20" spans="2:17" ht="22.5" customHeight="1" thickBot="1" x14ac:dyDescent="0.35">
      <c r="B20" s="14" t="s">
        <v>22</v>
      </c>
      <c r="C20" s="15"/>
      <c r="D20" s="15"/>
      <c r="E20" s="16"/>
      <c r="F20" s="2">
        <v>1</v>
      </c>
    </row>
    <row r="21" spans="2:17" s="23" customFormat="1" ht="22.5" customHeight="1" x14ac:dyDescent="0.3">
      <c r="Q21"/>
    </row>
    <row r="22" spans="2:17" s="23" customFormat="1" ht="30.75" customHeight="1" x14ac:dyDescent="0.3">
      <c r="B22" s="100" t="s">
        <v>32</v>
      </c>
      <c r="C22" s="101"/>
      <c r="D22" s="59" t="s">
        <v>7</v>
      </c>
      <c r="E22" s="24" t="s">
        <v>30</v>
      </c>
    </row>
    <row r="23" spans="2:17" s="23" customFormat="1" ht="30.75" customHeight="1" x14ac:dyDescent="0.3">
      <c r="B23" s="25" t="s">
        <v>29</v>
      </c>
      <c r="C23" s="26"/>
      <c r="D23" s="27">
        <f>+D48</f>
        <v>0</v>
      </c>
      <c r="E23" s="28">
        <f>+SUM(E48:W48)</f>
        <v>0</v>
      </c>
    </row>
    <row r="24" spans="2:17" s="23" customFormat="1" ht="30.75" customHeight="1" x14ac:dyDescent="0.3">
      <c r="B24" s="30" t="s">
        <v>8</v>
      </c>
      <c r="C24" s="31"/>
      <c r="D24" s="60" t="str">
        <f>+D50</f>
        <v>8€</v>
      </c>
      <c r="E24" s="28">
        <f t="shared" ref="E24:E30" si="0">+SUM(E50:W50)</f>
        <v>-8</v>
      </c>
    </row>
    <row r="25" spans="2:17" s="23" customFormat="1" ht="30.75" customHeight="1" x14ac:dyDescent="0.3">
      <c r="B25" s="29" t="s">
        <v>17</v>
      </c>
      <c r="C25" s="26"/>
      <c r="D25" s="32">
        <f>+D51</f>
        <v>0.04</v>
      </c>
      <c r="E25" s="28">
        <f t="shared" si="0"/>
        <v>-0.32</v>
      </c>
    </row>
    <row r="26" spans="2:17" s="23" customFormat="1" ht="30.75" customHeight="1" x14ac:dyDescent="0.3">
      <c r="B26" s="29" t="s">
        <v>15</v>
      </c>
      <c r="C26" s="26"/>
      <c r="D26" s="33" t="str">
        <f>+D52</f>
        <v>-</v>
      </c>
      <c r="E26" s="28">
        <f t="shared" si="0"/>
        <v>1012.5</v>
      </c>
    </row>
    <row r="27" spans="2:17" s="23" customFormat="1" ht="30.75" customHeight="1" x14ac:dyDescent="0.3">
      <c r="B27" s="29" t="str">
        <f>+IF(OR($F$20=1,$F$20=3),"IRS","IRC")</f>
        <v>IRS</v>
      </c>
      <c r="C27" s="26"/>
      <c r="D27" s="32">
        <f t="shared" ref="D27:D32" si="1">+D53</f>
        <v>0.28000000000000003</v>
      </c>
      <c r="E27" s="34">
        <f t="shared" si="0"/>
        <v>-283.50000000000006</v>
      </c>
    </row>
    <row r="28" spans="2:17" s="23" customFormat="1" ht="30.75" customHeight="1" x14ac:dyDescent="0.3">
      <c r="B28" s="29" t="s">
        <v>12</v>
      </c>
      <c r="C28" s="26"/>
      <c r="D28" s="32">
        <f t="shared" si="1"/>
        <v>2.4E-2</v>
      </c>
      <c r="E28" s="34">
        <f>+SUM(E54:W54)</f>
        <v>-17.52</v>
      </c>
    </row>
    <row r="29" spans="2:17" s="23" customFormat="1" ht="30.75" customHeight="1" x14ac:dyDescent="0.3">
      <c r="B29" s="29" t="s">
        <v>11</v>
      </c>
      <c r="C29" s="26"/>
      <c r="D29" s="32">
        <f t="shared" si="1"/>
        <v>3.5000000000000001E-3</v>
      </c>
      <c r="E29" s="34">
        <f t="shared" si="0"/>
        <v>-17.5</v>
      </c>
    </row>
    <row r="30" spans="2:17" s="23" customFormat="1" ht="30.75" customHeight="1" x14ac:dyDescent="0.3">
      <c r="B30" s="29" t="s">
        <v>5</v>
      </c>
      <c r="C30" s="26"/>
      <c r="D30" s="27">
        <f t="shared" si="1"/>
        <v>0</v>
      </c>
      <c r="E30" s="34">
        <f t="shared" si="0"/>
        <v>0</v>
      </c>
    </row>
    <row r="31" spans="2:17" s="23" customFormat="1" ht="30.75" customHeight="1" x14ac:dyDescent="0.3">
      <c r="B31" s="30" t="s">
        <v>14</v>
      </c>
      <c r="C31" s="31"/>
      <c r="D31" s="27">
        <f t="shared" si="1"/>
        <v>0</v>
      </c>
      <c r="E31" s="34">
        <f>+SUM(E57:W57)</f>
        <v>0</v>
      </c>
    </row>
    <row r="32" spans="2:17" s="23" customFormat="1" ht="30.75" customHeight="1" x14ac:dyDescent="0.3">
      <c r="B32" s="29" t="s">
        <v>6</v>
      </c>
      <c r="C32" s="26"/>
      <c r="D32" s="32">
        <f t="shared" si="1"/>
        <v>0.23</v>
      </c>
      <c r="E32" s="34">
        <f>SUM(E58:W58)</f>
        <v>-8.0546000000000006</v>
      </c>
    </row>
    <row r="33" spans="1:23" s="23" customFormat="1" ht="30.75" customHeight="1" x14ac:dyDescent="0.3">
      <c r="B33" s="97" t="s">
        <v>27</v>
      </c>
      <c r="C33" s="98"/>
      <c r="D33" s="99"/>
      <c r="E33" s="64">
        <f>+SUM(E23:E32)</f>
        <v>677.6053999999998</v>
      </c>
    </row>
    <row r="34" spans="1:23" s="23" customFormat="1" ht="16.5" customHeight="1" x14ac:dyDescent="0.3">
      <c r="B34" s="35" t="s">
        <v>10</v>
      </c>
      <c r="C34" s="9"/>
      <c r="D34" s="9"/>
    </row>
    <row r="35" spans="1:23" s="23" customFormat="1" x14ac:dyDescent="0.3">
      <c r="B35" s="35" t="s">
        <v>9</v>
      </c>
      <c r="C35" s="9"/>
      <c r="D35" s="9"/>
    </row>
    <row r="36" spans="1:23" s="23" customFormat="1" ht="6" customHeight="1" x14ac:dyDescent="0.3">
      <c r="A36" s="36"/>
      <c r="B36" s="36"/>
      <c r="C36" s="36"/>
      <c r="D36" s="36"/>
    </row>
    <row r="37" spans="1:23" s="23" customFormat="1" ht="186" customHeight="1" x14ac:dyDescent="0.3">
      <c r="A37" s="36"/>
      <c r="B37" s="102" t="s">
        <v>42</v>
      </c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</row>
    <row r="38" spans="1:23" s="23" customFormat="1" ht="6.75" customHeight="1" x14ac:dyDescent="0.3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</row>
    <row r="39" spans="1:23" s="23" customFormat="1" ht="13.5" customHeight="1" x14ac:dyDescent="0.3">
      <c r="A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</row>
    <row r="40" spans="1:23" s="23" customFormat="1" ht="27.75" customHeight="1" x14ac:dyDescent="0.35">
      <c r="A40" s="36"/>
      <c r="B40" s="36" t="s">
        <v>43</v>
      </c>
      <c r="C40" s="36"/>
      <c r="D40" s="36"/>
      <c r="E40" s="36"/>
      <c r="F40" s="36"/>
      <c r="G40" s="36"/>
      <c r="H40" s="36"/>
      <c r="I40" s="75" t="s">
        <v>44</v>
      </c>
      <c r="J40" s="36" t="s">
        <v>45</v>
      </c>
      <c r="K40" s="76" t="s">
        <v>46</v>
      </c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</row>
    <row r="41" spans="1:23" s="23" customFormat="1" ht="29.25" customHeight="1" x14ac:dyDescent="0.3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</row>
    <row r="42" spans="1:23" s="58" customFormat="1" ht="65.25" hidden="1" customHeight="1" x14ac:dyDescent="0.3">
      <c r="A42" s="56"/>
      <c r="B42" s="57" t="s">
        <v>31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</row>
    <row r="43" spans="1:23" customFormat="1" ht="15.75" hidden="1" customHeight="1" x14ac:dyDescent="0.3"/>
    <row r="44" spans="1:23" s="23" customFormat="1" ht="21" hidden="1" x14ac:dyDescent="0.35">
      <c r="A44" s="37"/>
      <c r="B44" s="38" t="s">
        <v>28</v>
      </c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</row>
    <row r="45" spans="1:23" s="23" customFormat="1" ht="22.5" hidden="1" customHeight="1" x14ac:dyDescent="0.3"/>
    <row r="46" spans="1:23" ht="21.75" hidden="1" customHeight="1" x14ac:dyDescent="0.3">
      <c r="B46" s="66"/>
      <c r="C46" s="66"/>
      <c r="D46" s="66"/>
      <c r="E46" s="85">
        <v>2014</v>
      </c>
      <c r="F46" s="86"/>
      <c r="G46" s="86"/>
      <c r="H46" s="86"/>
      <c r="I46" s="87"/>
      <c r="J46" s="85">
        <v>2015</v>
      </c>
      <c r="K46" s="86"/>
      <c r="L46" s="86"/>
      <c r="M46" s="86"/>
      <c r="N46" s="86"/>
      <c r="O46" s="87"/>
      <c r="P46" s="85">
        <v>2016</v>
      </c>
      <c r="Q46" s="86"/>
      <c r="R46" s="86"/>
      <c r="S46" s="86"/>
      <c r="T46" s="86"/>
      <c r="U46" s="87"/>
      <c r="V46" s="69"/>
      <c r="W46" s="67">
        <v>2017</v>
      </c>
    </row>
    <row r="47" spans="1:23" ht="21.75" hidden="1" customHeight="1" x14ac:dyDescent="0.3">
      <c r="B47" s="85" t="s">
        <v>7</v>
      </c>
      <c r="C47" s="86"/>
      <c r="D47" s="87"/>
      <c r="E47" s="68">
        <v>41796</v>
      </c>
      <c r="F47" s="68">
        <v>41820</v>
      </c>
      <c r="G47" s="68">
        <v>41912</v>
      </c>
      <c r="H47" s="68">
        <v>41979</v>
      </c>
      <c r="I47" s="68">
        <v>42004</v>
      </c>
      <c r="J47" s="68">
        <v>42094</v>
      </c>
      <c r="K47" s="68">
        <v>42161</v>
      </c>
      <c r="L47" s="68">
        <v>42185</v>
      </c>
      <c r="M47" s="68">
        <v>42277</v>
      </c>
      <c r="N47" s="68">
        <v>42344</v>
      </c>
      <c r="O47" s="68">
        <v>42369</v>
      </c>
      <c r="P47" s="68">
        <v>42460</v>
      </c>
      <c r="Q47" s="68">
        <v>42527</v>
      </c>
      <c r="R47" s="68">
        <v>42551</v>
      </c>
      <c r="S47" s="68">
        <v>42643</v>
      </c>
      <c r="T47" s="68">
        <v>42710</v>
      </c>
      <c r="U47" s="68">
        <v>42735</v>
      </c>
      <c r="V47" s="68">
        <v>42825</v>
      </c>
      <c r="W47" s="68">
        <v>42892</v>
      </c>
    </row>
    <row r="48" spans="1:23" ht="21.75" hidden="1" customHeight="1" x14ac:dyDescent="0.3">
      <c r="B48" s="39" t="s">
        <v>39</v>
      </c>
      <c r="C48" s="40"/>
      <c r="D48" s="41">
        <f>+IF($F$14=1,0,IF(OR($F$18=1,$F$18=3),7.5,9))</f>
        <v>0</v>
      </c>
      <c r="E48" s="73"/>
      <c r="F48" s="73">
        <f>-$D$48</f>
        <v>0</v>
      </c>
      <c r="G48" s="73">
        <f>-$D$48</f>
        <v>0</v>
      </c>
      <c r="H48" s="73"/>
      <c r="I48" s="73">
        <f>-$D$48</f>
        <v>0</v>
      </c>
      <c r="J48" s="73">
        <f>-$D$48</f>
        <v>0</v>
      </c>
      <c r="K48" s="73"/>
      <c r="L48" s="73">
        <f>-$D$48</f>
        <v>0</v>
      </c>
      <c r="M48" s="73">
        <f>-$D$48</f>
        <v>0</v>
      </c>
      <c r="N48" s="73"/>
      <c r="O48" s="73">
        <f>-$D$48</f>
        <v>0</v>
      </c>
      <c r="P48" s="73">
        <f>-$D$48</f>
        <v>0</v>
      </c>
      <c r="Q48" s="73"/>
      <c r="R48" s="73">
        <f>-$D$48</f>
        <v>0</v>
      </c>
      <c r="S48" s="73">
        <f>-$D$48</f>
        <v>0</v>
      </c>
      <c r="T48" s="73"/>
      <c r="U48" s="73">
        <f>-$D$48</f>
        <v>0</v>
      </c>
      <c r="V48" s="73">
        <f>-$D$48</f>
        <v>0</v>
      </c>
      <c r="W48" s="73"/>
    </row>
    <row r="49" spans="2:25" ht="21.75" hidden="1" customHeight="1" x14ac:dyDescent="0.3">
      <c r="B49" s="42" t="s">
        <v>16</v>
      </c>
      <c r="C49" s="40"/>
      <c r="D49" s="43" t="s">
        <v>13</v>
      </c>
      <c r="E49" s="73">
        <f>-F6</f>
        <v>-5000</v>
      </c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>
        <f>+F6</f>
        <v>5000</v>
      </c>
    </row>
    <row r="50" spans="2:25" ht="21.75" hidden="1" customHeight="1" x14ac:dyDescent="0.3">
      <c r="B50" s="44" t="s">
        <v>8</v>
      </c>
      <c r="C50" s="45"/>
      <c r="D50" s="62" t="str">
        <f>+IF($F$18=1,IF($F$6&lt;10000,"8€",IF($F$6&lt;10000,"8€",0.1%)),IF($F$6&lt;12/0.0045,"12€",IF($F$6&lt;250000,0.45%, 0.325%)))</f>
        <v>8€</v>
      </c>
      <c r="E50" s="73">
        <f>+-IF(OR(D50="12€",D50="8€"),D50,$F$6*$D$50)</f>
        <v>-8</v>
      </c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</row>
    <row r="51" spans="2:25" ht="21.75" hidden="1" customHeight="1" x14ac:dyDescent="0.3">
      <c r="B51" s="42" t="s">
        <v>17</v>
      </c>
      <c r="C51" s="40"/>
      <c r="D51" s="46">
        <v>0.04</v>
      </c>
      <c r="E51" s="73">
        <f>+E50*D51</f>
        <v>-0.32</v>
      </c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</row>
    <row r="52" spans="2:25" ht="21.75" hidden="1" customHeight="1" x14ac:dyDescent="0.3">
      <c r="B52" s="42" t="s">
        <v>15</v>
      </c>
      <c r="C52" s="40"/>
      <c r="D52" s="47" t="s">
        <v>13</v>
      </c>
      <c r="E52" s="73"/>
      <c r="F52" s="73"/>
      <c r="G52" s="73"/>
      <c r="H52" s="73">
        <f>+$F$6*$F$8*((30*6)/360)</f>
        <v>168.75</v>
      </c>
      <c r="I52" s="73"/>
      <c r="J52" s="73"/>
      <c r="K52" s="73">
        <f>+$F$6*$F$8*((6*30)/360)</f>
        <v>168.75</v>
      </c>
      <c r="L52" s="73"/>
      <c r="M52" s="73"/>
      <c r="N52" s="73">
        <f>+$F$6*$F$8*((6*30)/360)</f>
        <v>168.75</v>
      </c>
      <c r="O52" s="73"/>
      <c r="P52" s="73"/>
      <c r="Q52" s="73">
        <f>+$F$6*$F$8*((6*30)/360)</f>
        <v>168.75</v>
      </c>
      <c r="R52" s="73"/>
      <c r="S52" s="73"/>
      <c r="T52" s="73">
        <f>+$F$6*$F$8*((6*30)/360)</f>
        <v>168.75</v>
      </c>
      <c r="U52" s="73"/>
      <c r="V52" s="73"/>
      <c r="W52" s="73">
        <f>+$F$6*$F$8*((6*30)/360)</f>
        <v>168.75</v>
      </c>
    </row>
    <row r="53" spans="2:25" ht="21.75" hidden="1" customHeight="1" x14ac:dyDescent="0.3">
      <c r="B53" s="42" t="str">
        <f>+IF(OR($F$20=1,$F$20=3),"IRS","IRC")</f>
        <v>IRS</v>
      </c>
      <c r="C53" s="40"/>
      <c r="D53" s="46">
        <f>+IF($F$20=1, 28%, IF($F$20=2, 25%, IF($F$20=3,22.4%,20%)))</f>
        <v>0.28000000000000003</v>
      </c>
      <c r="E53" s="72"/>
      <c r="F53" s="72"/>
      <c r="G53" s="72"/>
      <c r="H53" s="72">
        <f>+-H52*$D$53</f>
        <v>-47.250000000000007</v>
      </c>
      <c r="I53" s="72"/>
      <c r="J53" s="72"/>
      <c r="K53" s="72">
        <f>+-K52*$D$53</f>
        <v>-47.250000000000007</v>
      </c>
      <c r="L53" s="72"/>
      <c r="M53" s="72"/>
      <c r="N53" s="72">
        <f>+-N52*$D$53</f>
        <v>-47.250000000000007</v>
      </c>
      <c r="O53" s="72"/>
      <c r="P53" s="72"/>
      <c r="Q53" s="72">
        <f>+-Q52*$D$53</f>
        <v>-47.250000000000007</v>
      </c>
      <c r="R53" s="72"/>
      <c r="S53" s="72"/>
      <c r="T53" s="72">
        <f>+-T52*$D$53</f>
        <v>-47.250000000000007</v>
      </c>
      <c r="U53" s="72"/>
      <c r="V53" s="72"/>
      <c r="W53" s="72">
        <f>+-W52*$D$53</f>
        <v>-47.250000000000007</v>
      </c>
    </row>
    <row r="54" spans="2:25" ht="21.75" hidden="1" customHeight="1" x14ac:dyDescent="0.3">
      <c r="B54" s="42" t="s">
        <v>12</v>
      </c>
      <c r="C54" s="40"/>
      <c r="D54" s="46">
        <v>2.4E-2</v>
      </c>
      <c r="E54" s="72"/>
      <c r="F54" s="72"/>
      <c r="G54" s="72"/>
      <c r="H54" s="72">
        <f>ROUNDUP(-(H52+H53)*$D$54,2)</f>
        <v>-2.92</v>
      </c>
      <c r="I54" s="72"/>
      <c r="J54" s="72"/>
      <c r="K54" s="72">
        <f>ROUNDUP(-(K52+K53)*$D$54,2)</f>
        <v>-2.92</v>
      </c>
      <c r="L54" s="72"/>
      <c r="M54" s="72"/>
      <c r="N54" s="72">
        <f>ROUNDUP(-(N52+N53)*$D$54,2)</f>
        <v>-2.92</v>
      </c>
      <c r="O54" s="72"/>
      <c r="P54" s="72"/>
      <c r="Q54" s="72">
        <f>ROUNDUP(-(Q52+Q53)*$D$54,2)</f>
        <v>-2.92</v>
      </c>
      <c r="R54" s="72"/>
      <c r="S54" s="72"/>
      <c r="T54" s="72">
        <f>ROUNDUP(-(T52+T53)*$D$54,2)</f>
        <v>-2.92</v>
      </c>
      <c r="U54" s="72"/>
      <c r="V54" s="72"/>
      <c r="W54" s="72">
        <f>ROUNDUP(-(W52+W53)*$D$54,2)</f>
        <v>-2.92</v>
      </c>
    </row>
    <row r="55" spans="2:25" ht="21.75" hidden="1" customHeight="1" x14ac:dyDescent="0.3">
      <c r="B55" s="42" t="s">
        <v>11</v>
      </c>
      <c r="C55" s="40"/>
      <c r="D55" s="46">
        <v>3.5000000000000001E-3</v>
      </c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>
        <f>-$F$6*$D$55</f>
        <v>-17.5</v>
      </c>
    </row>
    <row r="56" spans="2:25" ht="21.75" hidden="1" customHeight="1" x14ac:dyDescent="0.3">
      <c r="B56" s="42" t="s">
        <v>5</v>
      </c>
      <c r="C56" s="40"/>
      <c r="D56" s="41">
        <f>+IF($F$16=1,0,0.4)</f>
        <v>0</v>
      </c>
      <c r="E56" s="72">
        <f>+IF($F$16=1,0,IF(AND($F$14=2,OR($F$20=2,$F$20=4)),-$D$56,IF(E$48="",-$D$56,0)))</f>
        <v>0</v>
      </c>
      <c r="F56" s="72">
        <f t="shared" ref="F56:W56" si="2">+IF($F$16=1,0,IF(AND($F$14=2,OR($F$20=2,$F$20=4)),-$D$56,IF(F$48="",-$D$56,0)))</f>
        <v>0</v>
      </c>
      <c r="G56" s="72">
        <f t="shared" si="2"/>
        <v>0</v>
      </c>
      <c r="H56" s="72">
        <f t="shared" si="2"/>
        <v>0</v>
      </c>
      <c r="I56" s="72">
        <f t="shared" si="2"/>
        <v>0</v>
      </c>
      <c r="J56" s="72"/>
      <c r="K56" s="72">
        <f t="shared" si="2"/>
        <v>0</v>
      </c>
      <c r="L56" s="72">
        <f t="shared" si="2"/>
        <v>0</v>
      </c>
      <c r="M56" s="72">
        <f t="shared" si="2"/>
        <v>0</v>
      </c>
      <c r="N56" s="72">
        <f t="shared" si="2"/>
        <v>0</v>
      </c>
      <c r="O56" s="72">
        <f t="shared" si="2"/>
        <v>0</v>
      </c>
      <c r="P56" s="72"/>
      <c r="Q56" s="72">
        <f t="shared" si="2"/>
        <v>0</v>
      </c>
      <c r="R56" s="72">
        <f t="shared" si="2"/>
        <v>0</v>
      </c>
      <c r="S56" s="72">
        <f t="shared" si="2"/>
        <v>0</v>
      </c>
      <c r="T56" s="72">
        <f t="shared" si="2"/>
        <v>0</v>
      </c>
      <c r="U56" s="72">
        <f t="shared" si="2"/>
        <v>0</v>
      </c>
      <c r="V56" s="72">
        <f t="shared" si="2"/>
        <v>0</v>
      </c>
      <c r="W56" s="72">
        <f t="shared" si="2"/>
        <v>0</v>
      </c>
    </row>
    <row r="57" spans="2:25" ht="21.75" hidden="1" customHeight="1" x14ac:dyDescent="0.3">
      <c r="B57" s="44" t="s">
        <v>14</v>
      </c>
      <c r="C57" s="45"/>
      <c r="D57" s="41">
        <f>+IF($F$16=1,0,1.05)</f>
        <v>0</v>
      </c>
      <c r="E57" s="72">
        <f t="shared" ref="E57:W57" si="3">+IF($F$16=1,0,IF(AND($F$14=2,OR($F$20=2,$F$20=4)),-$D$57,IF(E$48="",-$D$57,0)))</f>
        <v>0</v>
      </c>
      <c r="F57" s="72">
        <f t="shared" si="3"/>
        <v>0</v>
      </c>
      <c r="G57" s="72">
        <f t="shared" si="3"/>
        <v>0</v>
      </c>
      <c r="H57" s="72">
        <f t="shared" si="3"/>
        <v>0</v>
      </c>
      <c r="I57" s="72">
        <f t="shared" si="3"/>
        <v>0</v>
      </c>
      <c r="J57" s="72"/>
      <c r="K57" s="72">
        <f t="shared" si="3"/>
        <v>0</v>
      </c>
      <c r="L57" s="72">
        <f t="shared" si="3"/>
        <v>0</v>
      </c>
      <c r="M57" s="72">
        <f t="shared" si="3"/>
        <v>0</v>
      </c>
      <c r="N57" s="72">
        <f t="shared" si="3"/>
        <v>0</v>
      </c>
      <c r="O57" s="72">
        <f t="shared" si="3"/>
        <v>0</v>
      </c>
      <c r="P57" s="72"/>
      <c r="Q57" s="72">
        <f t="shared" si="3"/>
        <v>0</v>
      </c>
      <c r="R57" s="72">
        <f t="shared" si="3"/>
        <v>0</v>
      </c>
      <c r="S57" s="72">
        <f t="shared" si="3"/>
        <v>0</v>
      </c>
      <c r="T57" s="72">
        <f t="shared" si="3"/>
        <v>0</v>
      </c>
      <c r="U57" s="72">
        <f t="shared" si="3"/>
        <v>0</v>
      </c>
      <c r="V57" s="72">
        <f t="shared" si="3"/>
        <v>0</v>
      </c>
      <c r="W57" s="72">
        <f t="shared" si="3"/>
        <v>0</v>
      </c>
    </row>
    <row r="58" spans="2:25" ht="21.75" hidden="1" customHeight="1" x14ac:dyDescent="0.3">
      <c r="B58" s="42" t="s">
        <v>6</v>
      </c>
      <c r="C58" s="40"/>
      <c r="D58" s="46">
        <v>0.23</v>
      </c>
      <c r="E58" s="74">
        <f t="shared" ref="E58:W58" si="4">(E48+E54+E55+E57)*$D$58</f>
        <v>0</v>
      </c>
      <c r="F58" s="74">
        <f t="shared" si="4"/>
        <v>0</v>
      </c>
      <c r="G58" s="74">
        <f t="shared" si="4"/>
        <v>0</v>
      </c>
      <c r="H58" s="74">
        <f t="shared" si="4"/>
        <v>-0.67159999999999997</v>
      </c>
      <c r="I58" s="74">
        <f t="shared" si="4"/>
        <v>0</v>
      </c>
      <c r="J58" s="74">
        <f t="shared" si="4"/>
        <v>0</v>
      </c>
      <c r="K58" s="74">
        <f t="shared" si="4"/>
        <v>-0.67159999999999997</v>
      </c>
      <c r="L58" s="74">
        <f t="shared" si="4"/>
        <v>0</v>
      </c>
      <c r="M58" s="74">
        <f t="shared" si="4"/>
        <v>0</v>
      </c>
      <c r="N58" s="74">
        <f t="shared" si="4"/>
        <v>-0.67159999999999997</v>
      </c>
      <c r="O58" s="74">
        <f t="shared" si="4"/>
        <v>0</v>
      </c>
      <c r="P58" s="74">
        <f t="shared" si="4"/>
        <v>0</v>
      </c>
      <c r="Q58" s="74">
        <f t="shared" si="4"/>
        <v>-0.67159999999999997</v>
      </c>
      <c r="R58" s="74">
        <f t="shared" si="4"/>
        <v>0</v>
      </c>
      <c r="S58" s="74">
        <f t="shared" si="4"/>
        <v>0</v>
      </c>
      <c r="T58" s="74">
        <f t="shared" si="4"/>
        <v>-0.67159999999999997</v>
      </c>
      <c r="U58" s="74">
        <f t="shared" si="4"/>
        <v>0</v>
      </c>
      <c r="V58" s="74">
        <f t="shared" si="4"/>
        <v>0</v>
      </c>
      <c r="W58" s="74">
        <f t="shared" si="4"/>
        <v>-4.696600000000001</v>
      </c>
    </row>
    <row r="59" spans="2:25" ht="21.75" hidden="1" customHeight="1" x14ac:dyDescent="0.3">
      <c r="B59" s="88" t="s">
        <v>21</v>
      </c>
      <c r="C59" s="89"/>
      <c r="D59" s="90"/>
      <c r="E59" s="48">
        <f>+SUM(E48:E58)</f>
        <v>-5008.32</v>
      </c>
      <c r="F59" s="49">
        <f>+SUM(F48:F58)</f>
        <v>0</v>
      </c>
      <c r="G59" s="49">
        <f t="shared" ref="G59:K59" si="5">+SUM(G48:G58)</f>
        <v>0</v>
      </c>
      <c r="H59" s="49">
        <f t="shared" ref="H59" si="6">+SUM(H48:H58)</f>
        <v>117.9084</v>
      </c>
      <c r="I59" s="49">
        <f t="shared" si="5"/>
        <v>0</v>
      </c>
      <c r="J59" s="49">
        <f t="shared" si="5"/>
        <v>0</v>
      </c>
      <c r="K59" s="49">
        <f t="shared" si="5"/>
        <v>117.9084</v>
      </c>
      <c r="L59" s="49">
        <f>+SUM(L48:L58)</f>
        <v>0</v>
      </c>
      <c r="M59" s="49">
        <f t="shared" ref="M59:Q59" si="7">+SUM(M48:M58)</f>
        <v>0</v>
      </c>
      <c r="N59" s="49">
        <f t="shared" si="7"/>
        <v>117.9084</v>
      </c>
      <c r="O59" s="49">
        <f t="shared" si="7"/>
        <v>0</v>
      </c>
      <c r="P59" s="49">
        <f t="shared" si="7"/>
        <v>0</v>
      </c>
      <c r="Q59" s="49">
        <f t="shared" si="7"/>
        <v>117.9084</v>
      </c>
      <c r="R59" s="49">
        <f>+SUM(R48:R58)</f>
        <v>0</v>
      </c>
      <c r="S59" s="49">
        <f t="shared" ref="S59:V59" si="8">+SUM(S48:S58)</f>
        <v>0</v>
      </c>
      <c r="T59" s="49">
        <f t="shared" si="8"/>
        <v>117.9084</v>
      </c>
      <c r="U59" s="49">
        <f t="shared" si="8"/>
        <v>0</v>
      </c>
      <c r="V59" s="49">
        <f t="shared" si="8"/>
        <v>0</v>
      </c>
      <c r="W59" s="49">
        <f>+SUM(W48:W58)</f>
        <v>5096.3833999999997</v>
      </c>
    </row>
    <row r="60" spans="2:25" hidden="1" x14ac:dyDescent="0.3">
      <c r="B60" s="35" t="s">
        <v>10</v>
      </c>
    </row>
    <row r="61" spans="2:25" hidden="1" x14ac:dyDescent="0.3">
      <c r="B61" s="35" t="s">
        <v>9</v>
      </c>
      <c r="H61" s="65"/>
    </row>
    <row r="62" spans="2:25" x14ac:dyDescent="0.3">
      <c r="H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</row>
    <row r="63" spans="2:25" x14ac:dyDescent="0.3"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</row>
    <row r="64" spans="2:25" x14ac:dyDescent="0.3">
      <c r="E64" s="51"/>
      <c r="F64" s="51"/>
      <c r="G64" s="51"/>
      <c r="H64" s="50"/>
      <c r="I64" s="50"/>
      <c r="J64" s="51"/>
      <c r="K64" s="51"/>
      <c r="L64" s="50"/>
      <c r="M64" s="51"/>
      <c r="N64" s="51"/>
      <c r="O64" s="50"/>
      <c r="P64" s="51"/>
      <c r="Q64" s="51"/>
      <c r="R64" s="50"/>
      <c r="S64" s="51"/>
      <c r="T64" s="51"/>
      <c r="U64" s="51"/>
      <c r="V64" s="51"/>
      <c r="W64" s="50"/>
      <c r="X64" s="51"/>
      <c r="Y64" s="50"/>
    </row>
    <row r="65" spans="8:11" x14ac:dyDescent="0.3">
      <c r="H65" s="70"/>
      <c r="K65" s="65"/>
    </row>
    <row r="90" spans="6:7" x14ac:dyDescent="0.3">
      <c r="F90" s="52"/>
    </row>
    <row r="92" spans="6:7" x14ac:dyDescent="0.3">
      <c r="F92" s="53"/>
      <c r="G92" s="54"/>
    </row>
    <row r="93" spans="6:7" x14ac:dyDescent="0.3">
      <c r="F93" s="55"/>
    </row>
    <row r="65559" spans="2:4" x14ac:dyDescent="0.3">
      <c r="B65559" s="23" t="s">
        <v>33</v>
      </c>
      <c r="C65559" s="9" t="s">
        <v>0</v>
      </c>
      <c r="D65559" s="23" t="s">
        <v>23</v>
      </c>
    </row>
    <row r="65560" spans="2:4" x14ac:dyDescent="0.3">
      <c r="B65560" s="23" t="s">
        <v>34</v>
      </c>
      <c r="C65560" s="23" t="s">
        <v>36</v>
      </c>
      <c r="D65560" s="23" t="s">
        <v>24</v>
      </c>
    </row>
    <row r="65561" spans="2:4" x14ac:dyDescent="0.3">
      <c r="B65561" s="23"/>
      <c r="C65561" s="23" t="s">
        <v>35</v>
      </c>
      <c r="D65561" s="23" t="s">
        <v>25</v>
      </c>
    </row>
    <row r="65562" spans="2:4" x14ac:dyDescent="0.3">
      <c r="D65562" s="23" t="s">
        <v>26</v>
      </c>
    </row>
  </sheetData>
  <sheetProtection password="F760" sheet="1" objects="1" scenarios="1"/>
  <mergeCells count="23">
    <mergeCell ref="B47:D47"/>
    <mergeCell ref="B59:D59"/>
    <mergeCell ref="F6:G6"/>
    <mergeCell ref="F8:G8"/>
    <mergeCell ref="F10:G10"/>
    <mergeCell ref="F12:G12"/>
    <mergeCell ref="B33:D33"/>
    <mergeCell ref="B22:C22"/>
    <mergeCell ref="E46:I46"/>
    <mergeCell ref="B37:Q37"/>
    <mergeCell ref="J46:O46"/>
    <mergeCell ref="P46:U46"/>
    <mergeCell ref="B3:G4"/>
    <mergeCell ref="B6:E6"/>
    <mergeCell ref="B8:E8"/>
    <mergeCell ref="B10:E10"/>
    <mergeCell ref="B12:E12"/>
    <mergeCell ref="O3:O4"/>
    <mergeCell ref="I3:J3"/>
    <mergeCell ref="I4:J4"/>
    <mergeCell ref="N3:N4"/>
    <mergeCell ref="L3:L4"/>
    <mergeCell ref="M3:M4"/>
  </mergeCells>
  <conditionalFormatting sqref="E48:W58">
    <cfRule type="cellIs" dxfId="0" priority="1" operator="equal">
      <formula>0</formula>
    </cfRule>
  </conditionalFormatting>
  <dataValidations count="1">
    <dataValidation type="custom" allowBlank="1" showInputMessage="1" showErrorMessage="1" errorTitle="Montante" error="O mínimo de investimento é 100€, com múltiplos de 5€." promptTitle="Montante" prompt="Mínimo: 100€ ; Múltiplos: 5€" sqref="F6:G6">
      <formula1>+AND(F6&gt;=100,MOD(F6,5)=0)</formula1>
    </dataValidation>
  </dataValidations>
  <hyperlinks>
    <hyperlink ref="I40" r:id="rId1" display="OPS FCP SAD 201-2017"/>
    <hyperlink ref="K40" r:id="rId2"/>
  </hyperlinks>
  <pageMargins left="0.62" right="0.16" top="0.74803149606299213" bottom="0.74803149606299213" header="0.31496062992125984" footer="0.31496062992125984"/>
  <pageSetup paperSize="9" scale="56" orientation="landscape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6" name="Drop Down 1">
              <controlPr defaultSize="0" autoLine="0" autoPict="0">
                <anchor moveWithCells="1">
                  <from>
                    <xdr:col>5</xdr:col>
                    <xdr:colOff>9525</xdr:colOff>
                    <xdr:row>13</xdr:row>
                    <xdr:rowOff>0</xdr:rowOff>
                  </from>
                  <to>
                    <xdr:col>8</xdr:col>
                    <xdr:colOff>457200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7" name="Drop Down 2">
              <controlPr defaultSize="0" autoLine="0" autoPict="0">
                <anchor moveWithCells="1">
                  <from>
                    <xdr:col>5</xdr:col>
                    <xdr:colOff>0</xdr:colOff>
                    <xdr:row>17</xdr:row>
                    <xdr:rowOff>9525</xdr:rowOff>
                  </from>
                  <to>
                    <xdr:col>6</xdr:col>
                    <xdr:colOff>866775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8" name="Drop Down 3">
              <controlPr defaultSize="0" autoLine="0" autoPict="0">
                <anchor moveWithCells="1">
                  <from>
                    <xdr:col>5</xdr:col>
                    <xdr:colOff>9525</xdr:colOff>
                    <xdr:row>15</xdr:row>
                    <xdr:rowOff>0</xdr:rowOff>
                  </from>
                  <to>
                    <xdr:col>8</xdr:col>
                    <xdr:colOff>457200</xdr:colOff>
                    <xdr:row>15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9" name="Drop Down 4">
              <controlPr defaultSize="0" autoLine="0" autoPict="0">
                <anchor moveWithCells="1">
                  <from>
                    <xdr:col>5</xdr:col>
                    <xdr:colOff>0</xdr:colOff>
                    <xdr:row>19</xdr:row>
                    <xdr:rowOff>0</xdr:rowOff>
                  </from>
                  <to>
                    <xdr:col>8</xdr:col>
                    <xdr:colOff>447675</xdr:colOff>
                    <xdr:row>19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0" name="Drop Down 6">
              <controlPr defaultSize="0" autoLine="0" autoPict="0">
                <anchor moveWithCells="1">
                  <from>
                    <xdr:col>5</xdr:col>
                    <xdr:colOff>9525</xdr:colOff>
                    <xdr:row>17</xdr:row>
                    <xdr:rowOff>0</xdr:rowOff>
                  </from>
                  <to>
                    <xdr:col>8</xdr:col>
                    <xdr:colOff>457200</xdr:colOff>
                    <xdr:row>17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427F2C4694DF479E6E24EFD67CA035" ma:contentTypeVersion="1" ma:contentTypeDescription="Create a new document." ma:contentTypeScope="" ma:versionID="e86465cb0f1d49f1d701580a7de5605c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a447206dab0015f8b9f8924535193e8c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Scheduling Start Date" ma:description="" ma:hidden="true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A385DE-F8F0-48F7-A44C-638467DC6F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F73C07-C189-4C67-8C92-8358D948DB3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C185B10A-1946-4CEF-9195-9415D751DCA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Sheet3</vt:lpstr>
      <vt:lpstr>Sheet3!Print_Area</vt:lpstr>
    </vt:vector>
  </TitlesOfParts>
  <Company>Millennium BCP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CONSTANCA DE CASTRO PALHA D OREY</dc:creator>
  <cp:lastModifiedBy>Ricardo Magalhães</cp:lastModifiedBy>
  <cp:lastPrinted>2013-02-14T16:57:17Z</cp:lastPrinted>
  <dcterms:created xsi:type="dcterms:W3CDTF">2012-10-09T08:40:19Z</dcterms:created>
  <dcterms:modified xsi:type="dcterms:W3CDTF">2014-05-20T14:19:20Z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lution ID">
    <vt:lpwstr>{15727DE6-F92D-4E46-ACB4-0E2C58B31A18}</vt:lpwstr>
  </property>
  <property fmtid="{D5CDD505-2E9C-101B-9397-08002B2CF9AE}" pid="3" name="ContentTypeId">
    <vt:lpwstr>0x01010033427F2C4694DF479E6E24EFD67CA035</vt:lpwstr>
  </property>
  <property fmtid="{D5CDD505-2E9C-101B-9397-08002B2CF9AE}" pid="4" name="Order">
    <vt:r8>275600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TemplateUrl">
    <vt:lpwstr/>
  </property>
</Properties>
</file>