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50" windowWidth="20115" windowHeight="7995" tabRatio="719" firstSheet="1" activeTab="1"/>
  </bookViews>
  <sheets>
    <sheet name="Adquiridas" sheetId="8" r:id="rId1"/>
    <sheet name="MOTA-BEST" sheetId="10" r:id="rId2"/>
  </sheets>
  <externalReferences>
    <externalReference r:id="rId3"/>
  </externalReferences>
  <definedNames>
    <definedName name="_xlnm._FilterDatabase" localSheetId="0" hidden="1">Adquiridas!$C$5:$K$5</definedName>
  </definedNames>
  <calcPr calcId="145621"/>
</workbook>
</file>

<file path=xl/calcChain.xml><?xml version="1.0" encoding="utf-8"?>
<calcChain xmlns="http://schemas.openxmlformats.org/spreadsheetml/2006/main">
  <c r="G11" i="10" l="1"/>
  <c r="G3" i="10"/>
  <c r="G4" i="10"/>
  <c r="D3" i="10" l="1"/>
  <c r="C5" i="10" l="1"/>
  <c r="D5" i="10" s="1"/>
  <c r="C6" i="10"/>
  <c r="D6" i="10" s="1"/>
  <c r="C7" i="10"/>
  <c r="D7" i="10" s="1"/>
  <c r="C8" i="10"/>
  <c r="C9" i="10"/>
  <c r="D9" i="10" s="1"/>
  <c r="C10" i="10"/>
  <c r="D10" i="10" s="1"/>
  <c r="C4" i="10"/>
  <c r="C11" i="10"/>
  <c r="F11" i="10" s="1"/>
  <c r="F9" i="10"/>
  <c r="F3" i="10"/>
  <c r="H3" i="10" s="1"/>
  <c r="F5" i="10" l="1"/>
  <c r="F7" i="10"/>
  <c r="E6" i="10"/>
  <c r="G6" i="10" s="1"/>
  <c r="H6" i="10" s="1"/>
  <c r="E10" i="10"/>
  <c r="F6" i="10"/>
  <c r="E8" i="10"/>
  <c r="D8" i="10"/>
  <c r="E4" i="10"/>
  <c r="D4" i="10"/>
  <c r="F4" i="10"/>
  <c r="F10" i="10"/>
  <c r="G10" i="10" s="1"/>
  <c r="F8" i="10"/>
  <c r="E5" i="10"/>
  <c r="E7" i="10"/>
  <c r="E9" i="10"/>
  <c r="I6" i="8"/>
  <c r="H10" i="10" l="1"/>
  <c r="G9" i="10"/>
  <c r="H9" i="10" s="1"/>
  <c r="H4" i="10"/>
  <c r="G8" i="10"/>
  <c r="H8" i="10" s="1"/>
  <c r="G7" i="10"/>
  <c r="H7" i="10" s="1"/>
  <c r="G5" i="10"/>
  <c r="H5" i="10" s="1"/>
  <c r="G13" i="10" l="1"/>
</calcChain>
</file>

<file path=xl/sharedStrings.xml><?xml version="1.0" encoding="utf-8"?>
<sst xmlns="http://schemas.openxmlformats.org/spreadsheetml/2006/main" count="33" uniqueCount="32">
  <si>
    <t>Data</t>
  </si>
  <si>
    <t>de</t>
  </si>
  <si>
    <t>Liquidação</t>
  </si>
  <si>
    <t>Movimento</t>
  </si>
  <si>
    <t>Principal/Juros</t>
  </si>
  <si>
    <t>Comissões</t>
  </si>
  <si>
    <t>IRS</t>
  </si>
  <si>
    <t>Investimento</t>
  </si>
  <si>
    <t>Cupão1</t>
  </si>
  <si>
    <t>Cupão2</t>
  </si>
  <si>
    <t>Cupão3</t>
  </si>
  <si>
    <t>Cupão4</t>
  </si>
  <si>
    <t>Cupão5</t>
  </si>
  <si>
    <t>Cupão6</t>
  </si>
  <si>
    <t>Amortização</t>
  </si>
  <si>
    <t>CF Bruto</t>
  </si>
  <si>
    <t>CF Liquido</t>
  </si>
  <si>
    <t>Cupão7</t>
  </si>
  <si>
    <t>Inicio</t>
  </si>
  <si>
    <t>Fim</t>
  </si>
  <si>
    <t>Nome</t>
  </si>
  <si>
    <t>Banco</t>
  </si>
  <si>
    <t>Valor</t>
  </si>
  <si>
    <t>Pagamento Juros</t>
  </si>
  <si>
    <t>Juros Liquidos - incluindo comissoes - Anual</t>
  </si>
  <si>
    <t>OBS</t>
  </si>
  <si>
    <t>REN 12/16</t>
  </si>
  <si>
    <t>Big</t>
  </si>
  <si>
    <t>Semestral</t>
  </si>
  <si>
    <t>(Subscrição 5,2€ Amortização: 10,23)</t>
  </si>
  <si>
    <t>TIR</t>
  </si>
  <si>
    <t>IRR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</si>
</sst>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&quot;€&quot;"/>
  </numFmts>
  <fonts count="4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1"/>
      <color theme="1"/>
      <name val="Calibri"/>
      <family val="2"/>
      <scheme val="minor"/>
    </font>
    <font>
      <b/>
      <i/>
      <sz val="14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</borders>
  <cellStyleXfs count="1">
    <xf numFmtId="0" fontId="0" fillId="0" borderId="0"/>
  </cellStyleXfs>
  <cellXfs count="19">
    <xf numFmtId="0" fontId="0" fillId="0" borderId="0" xfId="0"/>
    <xf numFmtId="4" fontId="0" fillId="0" borderId="0" xfId="0" applyNumberFormat="1"/>
    <xf numFmtId="10" fontId="0" fillId="0" borderId="0" xfId="0" applyNumberFormat="1"/>
    <xf numFmtId="0" fontId="0" fillId="0" borderId="1" xfId="0" applyBorder="1"/>
    <xf numFmtId="15" fontId="0" fillId="0" borderId="1" xfId="0" applyNumberFormat="1" applyBorder="1"/>
    <xf numFmtId="4" fontId="0" fillId="0" borderId="1" xfId="0" applyNumberFormat="1" applyBorder="1"/>
    <xf numFmtId="14" fontId="0" fillId="0" borderId="0" xfId="0" applyNumberFormat="1"/>
    <xf numFmtId="164" fontId="0" fillId="0" borderId="1" xfId="0" applyNumberFormat="1" applyBorder="1"/>
    <xf numFmtId="0" fontId="1" fillId="0" borderId="0" xfId="0" applyFont="1"/>
    <xf numFmtId="164" fontId="0" fillId="0" borderId="0" xfId="0" applyNumberFormat="1"/>
    <xf numFmtId="0" fontId="2" fillId="0" borderId="0" xfId="0" applyFont="1"/>
    <xf numFmtId="0" fontId="0" fillId="0" borderId="2" xfId="0" applyBorder="1"/>
    <xf numFmtId="4" fontId="0" fillId="0" borderId="2" xfId="0" applyNumberFormat="1" applyBorder="1"/>
    <xf numFmtId="164" fontId="0" fillId="0" borderId="3" xfId="0" applyNumberFormat="1" applyBorder="1"/>
    <xf numFmtId="164" fontId="0" fillId="2" borderId="4" xfId="0" applyNumberFormat="1" applyFill="1" applyBorder="1"/>
    <xf numFmtId="0" fontId="0" fillId="0" borderId="5" xfId="0" applyFill="1" applyBorder="1"/>
    <xf numFmtId="164" fontId="0" fillId="2" borderId="1" xfId="0" applyNumberFormat="1" applyFill="1" applyBorder="1"/>
    <xf numFmtId="0" fontId="3" fillId="0" borderId="0" xfId="0" applyFont="1"/>
    <xf numFmtId="10" fontId="3" fillId="0" borderId="0" xfId="0" applyNumberFormat="1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M:\Financas\001_Depositos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nta Mensal"/>
      <sheetName val="Dep Detalhe"/>
      <sheetName val="Dep"/>
      <sheetName val="Obrg"/>
      <sheetName val="Obrg detalhe"/>
      <sheetName val="Inflação"/>
      <sheetName val="Reformas"/>
      <sheetName val="Sheet1"/>
      <sheetName val="Sheet2"/>
      <sheetName val="ROUPA SALDO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5:K6"/>
  <sheetViews>
    <sheetView workbookViewId="0">
      <selection activeCell="C26" sqref="C26"/>
    </sheetView>
  </sheetViews>
  <sheetFormatPr defaultRowHeight="15" x14ac:dyDescent="0.25"/>
  <cols>
    <col min="6" max="6" width="10.85546875" customWidth="1"/>
    <col min="7" max="7" width="11.42578125" customWidth="1"/>
    <col min="8" max="8" width="10.85546875" customWidth="1"/>
    <col min="9" max="9" width="18.42578125" customWidth="1"/>
  </cols>
  <sheetData>
    <row r="5" spans="3:11" x14ac:dyDescent="0.25">
      <c r="C5" s="8" t="s">
        <v>20</v>
      </c>
      <c r="D5" s="8" t="s">
        <v>21</v>
      </c>
      <c r="E5" s="8" t="s">
        <v>22</v>
      </c>
      <c r="F5" s="8" t="s">
        <v>18</v>
      </c>
      <c r="G5" s="8" t="s">
        <v>19</v>
      </c>
      <c r="H5" s="8" t="s">
        <v>23</v>
      </c>
      <c r="I5" s="8" t="s">
        <v>24</v>
      </c>
      <c r="J5" s="8"/>
      <c r="K5" s="8" t="s">
        <v>25</v>
      </c>
    </row>
    <row r="6" spans="3:11" x14ac:dyDescent="0.25">
      <c r="C6" s="8" t="s">
        <v>26</v>
      </c>
      <c r="D6" s="8" t="s">
        <v>27</v>
      </c>
      <c r="E6">
        <v>5000</v>
      </c>
      <c r="F6" s="6">
        <v>41173</v>
      </c>
      <c r="G6" s="6">
        <v>42634</v>
      </c>
      <c r="H6" s="8" t="s">
        <v>28</v>
      </c>
      <c r="I6" s="8" t="e">
        <f>'[1]Obrg detalhe'!#REF!*2</f>
        <v>#REF!</v>
      </c>
      <c r="J6" s="8"/>
      <c r="K6" s="8" t="s">
        <v>29</v>
      </c>
    </row>
  </sheetData>
  <autoFilter ref="C5:K5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8"/>
  <sheetViews>
    <sheetView tabSelected="1" workbookViewId="0">
      <selection activeCell="G13" sqref="F13:G13"/>
    </sheetView>
  </sheetViews>
  <sheetFormatPr defaultRowHeight="15" x14ac:dyDescent="0.25"/>
  <cols>
    <col min="1" max="1" width="9.85546875" bestFit="1" customWidth="1"/>
    <col min="2" max="2" width="12.85546875" bestFit="1" customWidth="1"/>
    <col min="3" max="3" width="14.28515625" bestFit="1" customWidth="1"/>
    <col min="4" max="4" width="10.42578125" bestFit="1" customWidth="1"/>
    <col min="7" max="7" width="11" customWidth="1"/>
    <col min="8" max="8" width="9.5703125" bestFit="1" customWidth="1"/>
  </cols>
  <sheetData>
    <row r="1" spans="1:10" x14ac:dyDescent="0.25">
      <c r="A1" s="3" t="s">
        <v>0</v>
      </c>
      <c r="B1" s="3" t="s">
        <v>1</v>
      </c>
      <c r="C1" s="3" t="s">
        <v>2</v>
      </c>
      <c r="D1" s="3"/>
      <c r="E1" s="3"/>
      <c r="F1" s="3"/>
      <c r="G1" s="3"/>
    </row>
    <row r="2" spans="1:10" x14ac:dyDescent="0.25">
      <c r="A2" s="3" t="s">
        <v>0</v>
      </c>
      <c r="B2" s="3" t="s">
        <v>3</v>
      </c>
      <c r="C2" s="3" t="s">
        <v>4</v>
      </c>
      <c r="D2" s="3" t="s">
        <v>5</v>
      </c>
      <c r="E2" s="3" t="s">
        <v>6</v>
      </c>
      <c r="F2" s="3" t="s">
        <v>15</v>
      </c>
      <c r="G2" s="3" t="s">
        <v>16</v>
      </c>
      <c r="H2" s="15" t="s">
        <v>31</v>
      </c>
    </row>
    <row r="3" spans="1:10" x14ac:dyDescent="0.25">
      <c r="A3" s="4">
        <v>41351</v>
      </c>
      <c r="B3" s="3" t="s">
        <v>7</v>
      </c>
      <c r="C3" s="5">
        <v>-2000</v>
      </c>
      <c r="D3" s="7">
        <f>-5*1.04</f>
        <v>-5.2</v>
      </c>
      <c r="E3" s="3"/>
      <c r="F3" s="5">
        <f t="shared" ref="F3:F11" si="0">C3</f>
        <v>-2000</v>
      </c>
      <c r="G3" s="7">
        <f>F3+E3+D3</f>
        <v>-2005.2</v>
      </c>
      <c r="H3" s="1">
        <f>G3</f>
        <v>-2005.2</v>
      </c>
    </row>
    <row r="4" spans="1:10" x14ac:dyDescent="0.25">
      <c r="A4" s="4">
        <v>41535</v>
      </c>
      <c r="B4" s="3" t="s">
        <v>8</v>
      </c>
      <c r="C4" s="3">
        <f>-0.0685*C$3/2</f>
        <v>68.5</v>
      </c>
      <c r="D4" s="7">
        <f t="shared" ref="D4:D10" si="1">-MAX(-2%*C4,2.5)*1.23</f>
        <v>-3.0750000000000002</v>
      </c>
      <c r="E4" s="3">
        <f t="shared" ref="E4:E10" si="2">-0.28*C4</f>
        <v>-19.180000000000003</v>
      </c>
      <c r="F4" s="3">
        <f t="shared" si="0"/>
        <v>68.5</v>
      </c>
      <c r="G4" s="7">
        <f>F4+E4+D4</f>
        <v>46.24499999999999</v>
      </c>
      <c r="H4" s="1">
        <f t="shared" ref="H4:H9" si="3">G4</f>
        <v>46.24499999999999</v>
      </c>
    </row>
    <row r="5" spans="1:10" x14ac:dyDescent="0.25">
      <c r="A5" s="4">
        <v>41716</v>
      </c>
      <c r="B5" s="3" t="s">
        <v>9</v>
      </c>
      <c r="C5" s="3">
        <f t="shared" ref="C5:C10" si="4">-0.0685*C$3/2</f>
        <v>68.5</v>
      </c>
      <c r="D5" s="7">
        <f t="shared" si="1"/>
        <v>-3.0750000000000002</v>
      </c>
      <c r="E5" s="3">
        <f t="shared" si="2"/>
        <v>-19.180000000000003</v>
      </c>
      <c r="F5" s="3">
        <f t="shared" si="0"/>
        <v>68.5</v>
      </c>
      <c r="G5" s="7">
        <f t="shared" ref="G5:G9" si="5">F5+E5+D5</f>
        <v>46.24499999999999</v>
      </c>
      <c r="H5" s="1">
        <f t="shared" si="3"/>
        <v>46.24499999999999</v>
      </c>
    </row>
    <row r="6" spans="1:10" x14ac:dyDescent="0.25">
      <c r="A6" s="4">
        <v>41900</v>
      </c>
      <c r="B6" s="3" t="s">
        <v>10</v>
      </c>
      <c r="C6" s="3">
        <f t="shared" si="4"/>
        <v>68.5</v>
      </c>
      <c r="D6" s="7">
        <f t="shared" si="1"/>
        <v>-3.0750000000000002</v>
      </c>
      <c r="E6" s="3">
        <f t="shared" si="2"/>
        <v>-19.180000000000003</v>
      </c>
      <c r="F6" s="3">
        <f t="shared" si="0"/>
        <v>68.5</v>
      </c>
      <c r="G6" s="7">
        <f t="shared" si="5"/>
        <v>46.24499999999999</v>
      </c>
      <c r="H6" s="1">
        <f t="shared" si="3"/>
        <v>46.24499999999999</v>
      </c>
    </row>
    <row r="7" spans="1:10" x14ac:dyDescent="0.25">
      <c r="A7" s="4">
        <v>42081</v>
      </c>
      <c r="B7" s="3" t="s">
        <v>11</v>
      </c>
      <c r="C7" s="3">
        <f t="shared" si="4"/>
        <v>68.5</v>
      </c>
      <c r="D7" s="7">
        <f t="shared" si="1"/>
        <v>-3.0750000000000002</v>
      </c>
      <c r="E7" s="3">
        <f t="shared" si="2"/>
        <v>-19.180000000000003</v>
      </c>
      <c r="F7" s="3">
        <f t="shared" si="0"/>
        <v>68.5</v>
      </c>
      <c r="G7" s="7">
        <f t="shared" si="5"/>
        <v>46.24499999999999</v>
      </c>
      <c r="H7" s="1">
        <f t="shared" si="3"/>
        <v>46.24499999999999</v>
      </c>
    </row>
    <row r="8" spans="1:10" x14ac:dyDescent="0.25">
      <c r="A8" s="4">
        <v>42265</v>
      </c>
      <c r="B8" s="3" t="s">
        <v>12</v>
      </c>
      <c r="C8" s="3">
        <f t="shared" si="4"/>
        <v>68.5</v>
      </c>
      <c r="D8" s="7">
        <f t="shared" si="1"/>
        <v>-3.0750000000000002</v>
      </c>
      <c r="E8" s="3">
        <f t="shared" si="2"/>
        <v>-19.180000000000003</v>
      </c>
      <c r="F8" s="3">
        <f t="shared" si="0"/>
        <v>68.5</v>
      </c>
      <c r="G8" s="7">
        <f t="shared" si="5"/>
        <v>46.24499999999999</v>
      </c>
      <c r="H8" s="1">
        <f t="shared" si="3"/>
        <v>46.24499999999999</v>
      </c>
    </row>
    <row r="9" spans="1:10" ht="15.75" thickBot="1" x14ac:dyDescent="0.3">
      <c r="A9" s="4">
        <v>41351</v>
      </c>
      <c r="B9" s="3" t="s">
        <v>13</v>
      </c>
      <c r="C9" s="3">
        <f t="shared" si="4"/>
        <v>68.5</v>
      </c>
      <c r="D9" s="7">
        <f t="shared" si="1"/>
        <v>-3.0750000000000002</v>
      </c>
      <c r="E9" s="3">
        <f t="shared" si="2"/>
        <v>-19.180000000000003</v>
      </c>
      <c r="F9" s="3">
        <f t="shared" si="0"/>
        <v>68.5</v>
      </c>
      <c r="G9" s="13">
        <f t="shared" si="5"/>
        <v>46.24499999999999</v>
      </c>
      <c r="H9" s="1">
        <f t="shared" si="3"/>
        <v>46.24499999999999</v>
      </c>
    </row>
    <row r="10" spans="1:10" x14ac:dyDescent="0.25">
      <c r="A10" s="4">
        <v>42631</v>
      </c>
      <c r="B10" s="3" t="s">
        <v>17</v>
      </c>
      <c r="C10" s="3">
        <f t="shared" si="4"/>
        <v>68.5</v>
      </c>
      <c r="D10" s="7">
        <f t="shared" si="1"/>
        <v>-3.0750000000000002</v>
      </c>
      <c r="E10" s="3">
        <f t="shared" si="2"/>
        <v>-19.180000000000003</v>
      </c>
      <c r="F10" s="11">
        <f t="shared" si="0"/>
        <v>68.5</v>
      </c>
      <c r="G10" s="14">
        <f>F10+E10+D10</f>
        <v>46.24499999999999</v>
      </c>
      <c r="H10" s="9">
        <f>G10+G11</f>
        <v>2046.2449999999999</v>
      </c>
    </row>
    <row r="11" spans="1:10" x14ac:dyDescent="0.25">
      <c r="A11" s="4">
        <v>42631</v>
      </c>
      <c r="B11" s="3" t="s">
        <v>14</v>
      </c>
      <c r="C11" s="5">
        <f>-C3</f>
        <v>2000</v>
      </c>
      <c r="D11" s="7"/>
      <c r="E11" s="3"/>
      <c r="F11" s="12">
        <f t="shared" si="0"/>
        <v>2000</v>
      </c>
      <c r="G11" s="16">
        <f>F11+E11+D11</f>
        <v>2000</v>
      </c>
    </row>
    <row r="13" spans="1:10" ht="18.75" x14ac:dyDescent="0.3">
      <c r="F13" s="17" t="s">
        <v>30</v>
      </c>
      <c r="G13" s="18">
        <f>IRR(H3:H10)</f>
        <v>2.2716563311798277E-2</v>
      </c>
    </row>
    <row r="14" spans="1:10" x14ac:dyDescent="0.25">
      <c r="F14" s="2"/>
    </row>
    <row r="16" spans="1:10" x14ac:dyDescent="0.25">
      <c r="J16" s="2"/>
    </row>
    <row r="17" spans="7:9" x14ac:dyDescent="0.25">
      <c r="G17" s="9"/>
    </row>
    <row r="18" spans="7:9" x14ac:dyDescent="0.25">
      <c r="G18" s="9"/>
    </row>
    <row r="19" spans="7:9" x14ac:dyDescent="0.25">
      <c r="G19" s="9"/>
    </row>
    <row r="21" spans="7:9" x14ac:dyDescent="0.25">
      <c r="G21" s="9"/>
    </row>
    <row r="26" spans="7:9" x14ac:dyDescent="0.25">
      <c r="I26" s="10"/>
    </row>
    <row r="27" spans="7:9" x14ac:dyDescent="0.25">
      <c r="I27" s="10"/>
    </row>
    <row r="28" spans="7:9" x14ac:dyDescent="0.25">
      <c r="I28" s="10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Adquiridas</vt:lpstr>
      <vt:lpstr>MOTA-BEST</vt:lpstr>
    </vt:vector>
  </TitlesOfParts>
  <Company>TAP Portugal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Bruno Miguel Trindade Moreira</dc:creator>
  <cp:lastModifiedBy>Bruno Miguel Trindade Moreira</cp:lastModifiedBy>
  <dcterms:created xsi:type="dcterms:W3CDTF">2012-07-05T17:27:43Z</dcterms:created>
  <dcterms:modified xsi:type="dcterms:W3CDTF">2013-02-20T11:53:14Z</dcterms:modified>
</cp:coreProperties>
</file>