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52" yWindow="85" windowWidth="26160" windowHeight="13948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Folha1!$A$1:$J$92</definedName>
  </definedNames>
  <calcPr calcId="125725"/>
</workbook>
</file>

<file path=xl/calcChain.xml><?xml version="1.0" encoding="utf-8"?>
<calcChain xmlns="http://schemas.openxmlformats.org/spreadsheetml/2006/main">
  <c r="I88" i="1"/>
  <c r="F88"/>
  <c r="C88"/>
  <c r="I43"/>
  <c r="F43"/>
  <c r="C43"/>
  <c r="C40"/>
  <c r="I37"/>
  <c r="I34"/>
  <c r="I79"/>
  <c r="I82" s="1"/>
  <c r="I74"/>
  <c r="I76" s="1"/>
  <c r="I65"/>
  <c r="I66" s="1"/>
  <c r="I67" s="1"/>
  <c r="I29"/>
  <c r="I31" s="1"/>
  <c r="I20"/>
  <c r="I21" s="1"/>
  <c r="I22" s="1"/>
  <c r="F82"/>
  <c r="C74"/>
  <c r="F74"/>
  <c r="F29"/>
  <c r="F31" s="1"/>
  <c r="F37"/>
  <c r="C29"/>
  <c r="F76"/>
  <c r="F65"/>
  <c r="F66" s="1"/>
  <c r="F67" s="1"/>
  <c r="F20"/>
  <c r="F21" s="1"/>
  <c r="F22" s="1"/>
  <c r="C80"/>
  <c r="C79"/>
  <c r="C76"/>
  <c r="C65"/>
  <c r="C66" s="1"/>
  <c r="C67" s="1"/>
  <c r="C31"/>
  <c r="C20"/>
  <c r="C21" s="1"/>
  <c r="C22" s="1"/>
  <c r="C82" l="1"/>
  <c r="I24"/>
  <c r="I26" s="1"/>
  <c r="I40" s="1"/>
  <c r="I69"/>
  <c r="I71" s="1"/>
  <c r="I85" s="1"/>
  <c r="F69"/>
  <c r="F71" s="1"/>
  <c r="F85" s="1"/>
  <c r="F24"/>
  <c r="F26" s="1"/>
  <c r="F40" s="1"/>
  <c r="C69"/>
  <c r="C71" s="1"/>
  <c r="C85" s="1"/>
  <c r="C24"/>
  <c r="C26" s="1"/>
  <c r="I89" l="1"/>
  <c r="I86"/>
  <c r="I44"/>
  <c r="I41"/>
  <c r="F89"/>
  <c r="F86"/>
  <c r="F44"/>
  <c r="F41"/>
  <c r="C89"/>
  <c r="C86"/>
  <c r="C44"/>
  <c r="C41"/>
</calcChain>
</file>

<file path=xl/sharedStrings.xml><?xml version="1.0" encoding="utf-8"?>
<sst xmlns="http://schemas.openxmlformats.org/spreadsheetml/2006/main" count="171" uniqueCount="47">
  <si>
    <t>Valor investido</t>
  </si>
  <si>
    <t>Taxa de juro</t>
  </si>
  <si>
    <t xml:space="preserve">Cupão </t>
  </si>
  <si>
    <t>Semestral</t>
  </si>
  <si>
    <t>Comissão cupão</t>
  </si>
  <si>
    <t>Comissão reembolso/maturidade</t>
  </si>
  <si>
    <t>Nº de Cupões</t>
  </si>
  <si>
    <t>Maturidade (Anos)</t>
  </si>
  <si>
    <t>Valor bruto do cupão</t>
  </si>
  <si>
    <t xml:space="preserve">Valor Cupão (s/IRS 25%) </t>
  </si>
  <si>
    <t>Valor Liquido cupão</t>
  </si>
  <si>
    <t>Valor total de cupões</t>
  </si>
  <si>
    <t>Outros custos</t>
  </si>
  <si>
    <t>Comissão de custódia</t>
  </si>
  <si>
    <t>Resultado final</t>
  </si>
  <si>
    <t>Resultado anual (%)</t>
  </si>
  <si>
    <t>Resultado anual (Valor Liquido)</t>
  </si>
  <si>
    <t>Calculo dos Cupões</t>
  </si>
  <si>
    <t>Retorno</t>
  </si>
  <si>
    <t>Resultado Liquido</t>
  </si>
  <si>
    <t>Condições</t>
  </si>
  <si>
    <t>BES</t>
  </si>
  <si>
    <t xml:space="preserve">S O N A E </t>
  </si>
  <si>
    <t>P O R T U G A L       T E L E C O M</t>
  </si>
  <si>
    <t>Total outros custos</t>
  </si>
  <si>
    <t>Commisão de subscrição ( 0,2% c/ min 1,5€)</t>
  </si>
  <si>
    <t>Comissão de custódia (7,38€)</t>
  </si>
  <si>
    <t>BEST</t>
  </si>
  <si>
    <t>Comissão de custódia  (6 +IVA)</t>
  </si>
  <si>
    <t>Comissão cupão ( 2%  + IVA  )</t>
  </si>
  <si>
    <t>Commisão cupão ( 2,4% + IVA   + 1,845)</t>
  </si>
  <si>
    <t>Commisão de subscrição ( c/ IVA Inicial )</t>
  </si>
  <si>
    <t>Valor do reembolso/maturidade</t>
  </si>
  <si>
    <t>Comissão de subscrição</t>
  </si>
  <si>
    <t>Comissão de subscrição ( c/ IVA Inicial )</t>
  </si>
  <si>
    <t>LJ Carregosa</t>
  </si>
  <si>
    <t>Comissão ( 0,2% + IVA c/ min 1,5€)</t>
  </si>
  <si>
    <t>Comissão ( 0,2%  + IVA)</t>
  </si>
  <si>
    <t>Comissão ( 0,3% + IVA +1,845€)</t>
  </si>
  <si>
    <t>Comissão ( 0,2%  +IVA)</t>
  </si>
  <si>
    <t>Commisão de subscrição (1,5+IVA  Inicial e final)</t>
  </si>
  <si>
    <t>Comissão de subscrição (1,5+IVA Inicial e final)</t>
  </si>
  <si>
    <t>Apenas neste banco teria de pagar custódia dado ser o 1º  dossier de obrigações.</t>
  </si>
  <si>
    <t xml:space="preserve">Commisão cupão ( 2,4% + IVA  + 1,845) </t>
  </si>
  <si>
    <t>Commisão cupão ( 2%  + IVA)</t>
  </si>
  <si>
    <t>Comissão cupão ( 2%  + IVA  c/ min 2,5€)</t>
  </si>
  <si>
    <t>Calculo Reembolso Maturidade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</si>
</sst>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4" fillId="0" borderId="1" xfId="0" applyFont="1" applyBorder="1"/>
    <xf numFmtId="0" fontId="0" fillId="0" borderId="3" xfId="0" applyBorder="1"/>
    <xf numFmtId="0" fontId="0" fillId="0" borderId="7" xfId="0" applyBorder="1"/>
    <xf numFmtId="4" fontId="0" fillId="0" borderId="0" xfId="0" applyNumberFormat="1"/>
    <xf numFmtId="4" fontId="0" fillId="0" borderId="2" xfId="0" applyNumberFormat="1" applyBorder="1"/>
    <xf numFmtId="0" fontId="3" fillId="4" borderId="0" xfId="3"/>
    <xf numFmtId="4" fontId="3" fillId="4" borderId="0" xfId="3" applyNumberFormat="1"/>
    <xf numFmtId="0" fontId="3" fillId="6" borderId="0" xfId="5"/>
    <xf numFmtId="4" fontId="3" fillId="6" borderId="0" xfId="5" applyNumberFormat="1"/>
    <xf numFmtId="0" fontId="3" fillId="5" borderId="0" xfId="4"/>
    <xf numFmtId="4" fontId="3" fillId="5" borderId="0" xfId="4" applyNumberFormat="1"/>
    <xf numFmtId="0" fontId="3" fillId="3" borderId="0" xfId="2"/>
    <xf numFmtId="4" fontId="3" fillId="3" borderId="0" xfId="2" applyNumberFormat="1"/>
    <xf numFmtId="0" fontId="3" fillId="7" borderId="0" xfId="3" applyFill="1"/>
    <xf numFmtId="4" fontId="3" fillId="7" borderId="0" xfId="3" applyNumberFormat="1" applyFill="1"/>
    <xf numFmtId="0" fontId="1" fillId="2" borderId="0" xfId="1" applyAlignment="1">
      <alignment wrapText="1"/>
    </xf>
    <xf numFmtId="0" fontId="4" fillId="8" borderId="1" xfId="0" applyFont="1" applyFill="1" applyBorder="1"/>
    <xf numFmtId="4" fontId="0" fillId="8" borderId="2" xfId="0" applyNumberFormat="1" applyFill="1" applyBorder="1"/>
    <xf numFmtId="0" fontId="0" fillId="8" borderId="3" xfId="0" applyFill="1" applyBorder="1"/>
    <xf numFmtId="10" fontId="0" fillId="8" borderId="4" xfId="0" applyNumberFormat="1" applyFill="1" applyBorder="1"/>
    <xf numFmtId="4" fontId="0" fillId="8" borderId="4" xfId="0" applyNumberFormat="1" applyFill="1" applyBorder="1"/>
    <xf numFmtId="0" fontId="2" fillId="8" borderId="5" xfId="0" applyFont="1" applyFill="1" applyBorder="1"/>
    <xf numFmtId="4" fontId="2" fillId="8" borderId="6" xfId="0" applyNumberFormat="1" applyFont="1" applyFill="1" applyBorder="1"/>
    <xf numFmtId="0" fontId="4" fillId="9" borderId="1" xfId="0" applyFont="1" applyFill="1" applyBorder="1"/>
    <xf numFmtId="4" fontId="0" fillId="9" borderId="2" xfId="0" applyNumberFormat="1" applyFill="1" applyBorder="1"/>
    <xf numFmtId="0" fontId="0" fillId="9" borderId="3" xfId="0" applyFill="1" applyBorder="1"/>
    <xf numFmtId="10" fontId="0" fillId="9" borderId="4" xfId="0" applyNumberFormat="1" applyFill="1" applyBorder="1"/>
    <xf numFmtId="4" fontId="0" fillId="9" borderId="4" xfId="0" applyNumberFormat="1" applyFill="1" applyBorder="1"/>
    <xf numFmtId="0" fontId="2" fillId="9" borderId="5" xfId="0" applyFont="1" applyFill="1" applyBorder="1"/>
    <xf numFmtId="4" fontId="2" fillId="9" borderId="6" xfId="0" applyNumberFormat="1" applyFont="1" applyFill="1" applyBorder="1"/>
    <xf numFmtId="0" fontId="4" fillId="10" borderId="1" xfId="0" applyFont="1" applyFill="1" applyBorder="1"/>
    <xf numFmtId="4" fontId="0" fillId="10" borderId="2" xfId="0" applyNumberFormat="1" applyFill="1" applyBorder="1"/>
    <xf numFmtId="0" fontId="0" fillId="10" borderId="3" xfId="0" applyFill="1" applyBorder="1"/>
    <xf numFmtId="10" fontId="0" fillId="10" borderId="4" xfId="0" applyNumberFormat="1" applyFill="1" applyBorder="1"/>
    <xf numFmtId="4" fontId="0" fillId="10" borderId="4" xfId="0" applyNumberFormat="1" applyFill="1" applyBorder="1"/>
    <xf numFmtId="0" fontId="2" fillId="10" borderId="5" xfId="0" applyFont="1" applyFill="1" applyBorder="1"/>
    <xf numFmtId="4" fontId="2" fillId="10" borderId="6" xfId="0" applyNumberFormat="1" applyFont="1" applyFill="1" applyBorder="1"/>
    <xf numFmtId="0" fontId="2" fillId="8" borderId="1" xfId="0" applyFont="1" applyFill="1" applyBorder="1"/>
    <xf numFmtId="4" fontId="2" fillId="8" borderId="2" xfId="0" applyNumberFormat="1" applyFont="1" applyFill="1" applyBorder="1"/>
    <xf numFmtId="0" fontId="2" fillId="8" borderId="7" xfId="0" applyFont="1" applyFill="1" applyBorder="1"/>
    <xf numFmtId="10" fontId="2" fillId="8" borderId="8" xfId="0" applyNumberFormat="1" applyFont="1" applyFill="1" applyBorder="1"/>
    <xf numFmtId="0" fontId="2" fillId="9" borderId="1" xfId="0" applyFont="1" applyFill="1" applyBorder="1"/>
    <xf numFmtId="4" fontId="2" fillId="9" borderId="2" xfId="0" applyNumberFormat="1" applyFont="1" applyFill="1" applyBorder="1"/>
    <xf numFmtId="0" fontId="2" fillId="9" borderId="7" xfId="0" applyFont="1" applyFill="1" applyBorder="1"/>
    <xf numFmtId="10" fontId="2" fillId="9" borderId="8" xfId="0" applyNumberFormat="1" applyFont="1" applyFill="1" applyBorder="1"/>
    <xf numFmtId="0" fontId="0" fillId="10" borderId="0" xfId="0" applyFill="1"/>
    <xf numFmtId="4" fontId="0" fillId="10" borderId="0" xfId="0" applyNumberFormat="1" applyFill="1"/>
    <xf numFmtId="0" fontId="2" fillId="10" borderId="1" xfId="0" applyFont="1" applyFill="1" applyBorder="1"/>
    <xf numFmtId="4" fontId="2" fillId="10" borderId="2" xfId="0" applyNumberFormat="1" applyFont="1" applyFill="1" applyBorder="1"/>
    <xf numFmtId="0" fontId="2" fillId="10" borderId="7" xfId="0" applyFont="1" applyFill="1" applyBorder="1"/>
    <xf numFmtId="10" fontId="2" fillId="10" borderId="8" xfId="0" applyNumberFormat="1" applyFont="1" applyFill="1" applyBorder="1"/>
    <xf numFmtId="4" fontId="0" fillId="0" borderId="4" xfId="0" applyNumberFormat="1" applyBorder="1" applyProtection="1">
      <protection locked="0"/>
    </xf>
    <xf numFmtId="10" fontId="0" fillId="0" borderId="4" xfId="0" applyNumberFormat="1" applyBorder="1" applyProtection="1">
      <protection locked="0"/>
    </xf>
    <xf numFmtId="4" fontId="0" fillId="0" borderId="8" xfId="0" applyNumberFormat="1" applyBorder="1" applyProtection="1">
      <protection locked="0"/>
    </xf>
    <xf numFmtId="4" fontId="0" fillId="0" borderId="4" xfId="0" applyNumberFormat="1" applyBorder="1" applyAlignment="1" applyProtection="1">
      <alignment horizontal="right"/>
      <protection locked="0"/>
    </xf>
    <xf numFmtId="4" fontId="0" fillId="8" borderId="4" xfId="0" applyNumberFormat="1" applyFill="1" applyBorder="1" applyProtection="1">
      <protection locked="0"/>
    </xf>
    <xf numFmtId="4" fontId="0" fillId="9" borderId="4" xfId="0" applyNumberFormat="1" applyFill="1" applyBorder="1" applyProtection="1">
      <protection locked="0"/>
    </xf>
    <xf numFmtId="4" fontId="0" fillId="10" borderId="4" xfId="0" applyNumberFormat="1" applyFill="1" applyBorder="1" applyProtection="1">
      <protection locked="0"/>
    </xf>
    <xf numFmtId="4" fontId="1" fillId="2" borderId="4" xfId="1" applyNumberFormat="1" applyBorder="1" applyProtection="1">
      <protection locked="0"/>
    </xf>
  </cellXfs>
  <cellStyles count="6">
    <cellStyle name="60% - Cor5" xfId="5" builtinId="48"/>
    <cellStyle name="Cor1" xfId="2" builtinId="29"/>
    <cellStyle name="Cor2" xfId="3" builtinId="33"/>
    <cellStyle name="Cor3" xfId="4" builtinId="37"/>
    <cellStyle name="Neutro" xfId="1" builtinId="2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4:I91"/>
  <sheetViews>
    <sheetView showGridLines="0" tabSelected="1" topLeftCell="A49" zoomScaleNormal="100" workbookViewId="0">
      <selection activeCell="C55" sqref="C55"/>
    </sheetView>
  </sheetViews>
  <sheetFormatPr defaultRowHeight="14.85"/>
  <cols>
    <col min="1" max="1" width="4" customWidth="1"/>
    <col min="2" max="2" width="37.5" bestFit="1" customWidth="1"/>
    <col min="3" max="3" width="8.875" style="5" bestFit="1" customWidth="1"/>
    <col min="4" max="4" width="3.375" customWidth="1"/>
    <col min="5" max="5" width="34.875" bestFit="1" customWidth="1"/>
    <col min="6" max="6" width="8.875" style="5" bestFit="1" customWidth="1"/>
    <col min="7" max="7" width="3.125" customWidth="1"/>
    <col min="8" max="8" width="41.375" bestFit="1" customWidth="1"/>
    <col min="9" max="9" width="8.875" style="5" bestFit="1" customWidth="1"/>
    <col min="10" max="10" width="5.625" customWidth="1"/>
  </cols>
  <sheetData>
    <row r="4" spans="2:9">
      <c r="B4" s="15" t="s">
        <v>22</v>
      </c>
      <c r="C4" s="16"/>
      <c r="D4" s="15"/>
      <c r="E4" s="15"/>
      <c r="F4" s="16"/>
      <c r="G4" s="15"/>
      <c r="H4" s="15"/>
      <c r="I4" s="16"/>
    </row>
    <row r="6" spans="2:9">
      <c r="B6" s="2" t="s">
        <v>20</v>
      </c>
      <c r="C6" s="6"/>
      <c r="E6" s="2" t="s">
        <v>20</v>
      </c>
      <c r="F6" s="6"/>
      <c r="H6" s="2" t="s">
        <v>20</v>
      </c>
      <c r="I6" s="6"/>
    </row>
    <row r="7" spans="2:9">
      <c r="B7" s="3" t="s">
        <v>0</v>
      </c>
      <c r="C7" s="53">
        <v>10000</v>
      </c>
      <c r="E7" s="3" t="s">
        <v>0</v>
      </c>
      <c r="F7" s="53">
        <v>10000</v>
      </c>
      <c r="H7" s="3" t="s">
        <v>0</v>
      </c>
      <c r="I7" s="53">
        <v>10000</v>
      </c>
    </row>
    <row r="8" spans="2:9">
      <c r="B8" s="3" t="s">
        <v>1</v>
      </c>
      <c r="C8" s="54">
        <v>7.0000000000000007E-2</v>
      </c>
      <c r="E8" s="3" t="s">
        <v>1</v>
      </c>
      <c r="F8" s="54">
        <v>7.0000000000000007E-2</v>
      </c>
      <c r="H8" s="3" t="s">
        <v>1</v>
      </c>
      <c r="I8" s="54">
        <v>7.0000000000000007E-2</v>
      </c>
    </row>
    <row r="9" spans="2:9">
      <c r="B9" s="3" t="s">
        <v>7</v>
      </c>
      <c r="C9" s="53">
        <v>3</v>
      </c>
      <c r="E9" s="3" t="s">
        <v>7</v>
      </c>
      <c r="F9" s="53">
        <v>3</v>
      </c>
      <c r="H9" s="3" t="s">
        <v>7</v>
      </c>
      <c r="I9" s="53">
        <v>3</v>
      </c>
    </row>
    <row r="10" spans="2:9">
      <c r="B10" s="3" t="s">
        <v>2</v>
      </c>
      <c r="C10" s="53" t="s">
        <v>3</v>
      </c>
      <c r="E10" s="3" t="s">
        <v>2</v>
      </c>
      <c r="F10" s="56" t="s">
        <v>3</v>
      </c>
      <c r="H10" s="3" t="s">
        <v>2</v>
      </c>
      <c r="I10" s="56" t="s">
        <v>3</v>
      </c>
    </row>
    <row r="11" spans="2:9">
      <c r="B11" s="4" t="s">
        <v>6</v>
      </c>
      <c r="C11" s="55">
        <v>6</v>
      </c>
      <c r="E11" s="4" t="s">
        <v>6</v>
      </c>
      <c r="F11" s="55">
        <v>6</v>
      </c>
      <c r="H11" s="4" t="s">
        <v>6</v>
      </c>
      <c r="I11" s="55">
        <v>6</v>
      </c>
    </row>
    <row r="14" spans="2:9">
      <c r="B14" s="7" t="s">
        <v>35</v>
      </c>
      <c r="C14" s="8"/>
      <c r="E14" s="9" t="s">
        <v>27</v>
      </c>
      <c r="F14" s="10"/>
      <c r="H14" s="11" t="s">
        <v>21</v>
      </c>
      <c r="I14" s="12"/>
    </row>
    <row r="16" spans="2:9">
      <c r="B16" s="18" t="s">
        <v>17</v>
      </c>
      <c r="C16" s="19"/>
      <c r="E16" s="25" t="s">
        <v>17</v>
      </c>
      <c r="F16" s="26"/>
      <c r="H16" s="32" t="s">
        <v>17</v>
      </c>
      <c r="I16" s="33"/>
    </row>
    <row r="17" spans="2:9">
      <c r="B17" s="20" t="s">
        <v>4</v>
      </c>
      <c r="C17" s="21">
        <v>0.02</v>
      </c>
      <c r="E17" s="27" t="s">
        <v>4</v>
      </c>
      <c r="F17" s="28">
        <v>0.02</v>
      </c>
      <c r="H17" s="34" t="s">
        <v>4</v>
      </c>
      <c r="I17" s="35">
        <v>2.4E-2</v>
      </c>
    </row>
    <row r="18" spans="2:9">
      <c r="B18" s="20" t="s">
        <v>5</v>
      </c>
      <c r="C18" s="21">
        <v>2E-3</v>
      </c>
      <c r="E18" s="27" t="s">
        <v>5</v>
      </c>
      <c r="F18" s="28">
        <v>2E-3</v>
      </c>
      <c r="H18" s="34" t="s">
        <v>5</v>
      </c>
      <c r="I18" s="35">
        <v>3.0000000000000001E-3</v>
      </c>
    </row>
    <row r="19" spans="2:9">
      <c r="B19" s="20"/>
      <c r="C19" s="22"/>
      <c r="E19" s="27"/>
      <c r="F19" s="29"/>
      <c r="H19" s="34"/>
      <c r="I19" s="36"/>
    </row>
    <row r="20" spans="2:9">
      <c r="B20" s="20" t="s">
        <v>8</v>
      </c>
      <c r="C20" s="22">
        <f>C7*C8/2</f>
        <v>350.00000000000006</v>
      </c>
      <c r="E20" s="27" t="s">
        <v>8</v>
      </c>
      <c r="F20" s="29">
        <f>F7*F8/2</f>
        <v>350.00000000000006</v>
      </c>
      <c r="H20" s="34" t="s">
        <v>8</v>
      </c>
      <c r="I20" s="36">
        <f>I7*I8/2</f>
        <v>350.00000000000006</v>
      </c>
    </row>
    <row r="21" spans="2:9">
      <c r="B21" s="20" t="s">
        <v>9</v>
      </c>
      <c r="C21" s="22">
        <f>C20*0.75</f>
        <v>262.50000000000006</v>
      </c>
      <c r="E21" s="27" t="s">
        <v>9</v>
      </c>
      <c r="F21" s="29">
        <f>F20*0.75</f>
        <v>262.50000000000006</v>
      </c>
      <c r="H21" s="34" t="s">
        <v>9</v>
      </c>
      <c r="I21" s="36">
        <f>I20*0.75</f>
        <v>262.50000000000006</v>
      </c>
    </row>
    <row r="22" spans="2:9">
      <c r="B22" s="20" t="s">
        <v>45</v>
      </c>
      <c r="C22" s="22">
        <f>C21*C17+ C21*C17*(1-0.77)</f>
        <v>6.4575000000000014</v>
      </c>
      <c r="E22" s="27" t="s">
        <v>29</v>
      </c>
      <c r="F22" s="29">
        <f>F21*F17+ F21*F17*(1-0.77)</f>
        <v>6.4575000000000014</v>
      </c>
      <c r="H22" s="34" t="s">
        <v>30</v>
      </c>
      <c r="I22" s="36">
        <f>I21*I17 + I21*I17*(1-0.77)+1.845</f>
        <v>9.594000000000003</v>
      </c>
    </row>
    <row r="23" spans="2:9">
      <c r="B23" s="20"/>
      <c r="C23" s="22"/>
      <c r="E23" s="27"/>
      <c r="F23" s="29"/>
      <c r="H23" s="34"/>
      <c r="I23" s="36"/>
    </row>
    <row r="24" spans="2:9">
      <c r="B24" s="20" t="s">
        <v>10</v>
      </c>
      <c r="C24" s="22">
        <f>C21-C22</f>
        <v>256.04250000000008</v>
      </c>
      <c r="E24" s="27" t="s">
        <v>10</v>
      </c>
      <c r="F24" s="29">
        <f>F21-F22</f>
        <v>256.04250000000008</v>
      </c>
      <c r="H24" s="34" t="s">
        <v>10</v>
      </c>
      <c r="I24" s="36">
        <f>I21-I22</f>
        <v>252.90600000000006</v>
      </c>
    </row>
    <row r="25" spans="2:9">
      <c r="B25" s="20"/>
      <c r="C25" s="22"/>
      <c r="E25" s="27"/>
      <c r="F25" s="29"/>
      <c r="H25" s="34"/>
      <c r="I25" s="36"/>
    </row>
    <row r="26" spans="2:9">
      <c r="B26" s="23" t="s">
        <v>11</v>
      </c>
      <c r="C26" s="24">
        <f>C11*C24</f>
        <v>1536.2550000000006</v>
      </c>
      <c r="E26" s="30" t="s">
        <v>11</v>
      </c>
      <c r="F26" s="31">
        <f>F11*F24</f>
        <v>1536.2550000000006</v>
      </c>
      <c r="H26" s="37" t="s">
        <v>11</v>
      </c>
      <c r="I26" s="38">
        <f>I11*I24</f>
        <v>1517.4360000000004</v>
      </c>
    </row>
    <row r="28" spans="2:9">
      <c r="B28" s="18" t="s">
        <v>46</v>
      </c>
      <c r="C28" s="19"/>
      <c r="E28" s="25" t="s">
        <v>46</v>
      </c>
      <c r="F28" s="26"/>
      <c r="H28" s="32" t="s">
        <v>46</v>
      </c>
      <c r="I28" s="33"/>
    </row>
    <row r="29" spans="2:9">
      <c r="B29" s="20" t="s">
        <v>36</v>
      </c>
      <c r="C29" s="22">
        <f>C7*0.002+ C7*0.002*(1-0.77)</f>
        <v>24.6</v>
      </c>
      <c r="E29" s="27" t="s">
        <v>37</v>
      </c>
      <c r="F29" s="29">
        <f>F7*0.002+ F7*0.002*(1-0.77)</f>
        <v>24.6</v>
      </c>
      <c r="H29" s="34" t="s">
        <v>38</v>
      </c>
      <c r="I29" s="36">
        <f>I7*I18 + I7*I18*(1-0.77) + 1.845</f>
        <v>38.744999999999997</v>
      </c>
    </row>
    <row r="30" spans="2:9">
      <c r="B30" s="20"/>
      <c r="C30" s="22"/>
      <c r="E30" s="27"/>
      <c r="F30" s="29"/>
      <c r="H30" s="34"/>
      <c r="I30" s="36"/>
    </row>
    <row r="31" spans="2:9">
      <c r="B31" s="23" t="s">
        <v>32</v>
      </c>
      <c r="C31" s="24">
        <f>C7-C29</f>
        <v>9975.4</v>
      </c>
      <c r="E31" s="30" t="s">
        <v>32</v>
      </c>
      <c r="F31" s="31">
        <f>F7-F29</f>
        <v>9975.4</v>
      </c>
      <c r="H31" s="37" t="s">
        <v>32</v>
      </c>
      <c r="I31" s="38">
        <f>I7-I29</f>
        <v>9961.2549999999992</v>
      </c>
    </row>
    <row r="33" spans="2:9">
      <c r="B33" s="18" t="s">
        <v>12</v>
      </c>
      <c r="C33" s="19"/>
      <c r="E33" s="25" t="s">
        <v>12</v>
      </c>
      <c r="F33" s="26"/>
      <c r="H33" s="32" t="s">
        <v>12</v>
      </c>
      <c r="I33" s="33"/>
    </row>
    <row r="34" spans="2:9">
      <c r="B34" s="20" t="s">
        <v>33</v>
      </c>
      <c r="C34" s="57">
        <v>0</v>
      </c>
      <c r="E34" s="27" t="s">
        <v>34</v>
      </c>
      <c r="F34" s="58">
        <v>5.2</v>
      </c>
      <c r="H34" s="34" t="s">
        <v>41</v>
      </c>
      <c r="I34" s="59">
        <f>1.845*2</f>
        <v>3.69</v>
      </c>
    </row>
    <row r="35" spans="2:9">
      <c r="B35" s="20" t="s">
        <v>28</v>
      </c>
      <c r="C35" s="57"/>
      <c r="E35" s="27" t="s">
        <v>28</v>
      </c>
      <c r="F35" s="58"/>
      <c r="H35" s="34" t="s">
        <v>13</v>
      </c>
      <c r="I35" s="59"/>
    </row>
    <row r="36" spans="2:9">
      <c r="B36" s="20"/>
      <c r="C36" s="22"/>
      <c r="E36" s="27"/>
      <c r="F36" s="29"/>
      <c r="H36" s="34"/>
      <c r="I36" s="36"/>
    </row>
    <row r="37" spans="2:9">
      <c r="B37" s="23" t="s">
        <v>24</v>
      </c>
      <c r="C37" s="24"/>
      <c r="D37" s="1"/>
      <c r="E37" s="30" t="s">
        <v>24</v>
      </c>
      <c r="F37" s="31">
        <f>F34</f>
        <v>5.2</v>
      </c>
      <c r="G37" s="1"/>
      <c r="H37" s="37" t="s">
        <v>24</v>
      </c>
      <c r="I37" s="38">
        <f>I34</f>
        <v>3.69</v>
      </c>
    </row>
    <row r="39" spans="2:9">
      <c r="B39" s="18" t="s">
        <v>14</v>
      </c>
      <c r="C39" s="19"/>
      <c r="E39" s="25" t="s">
        <v>14</v>
      </c>
      <c r="F39" s="26"/>
      <c r="H39" s="32" t="s">
        <v>14</v>
      </c>
      <c r="I39" s="33"/>
    </row>
    <row r="40" spans="2:9">
      <c r="B40" s="20" t="s">
        <v>18</v>
      </c>
      <c r="C40" s="22">
        <f>C26+C31+C37</f>
        <v>11511.655000000001</v>
      </c>
      <c r="E40" s="27" t="s">
        <v>18</v>
      </c>
      <c r="F40" s="29">
        <f>F26+F31 -F37</f>
        <v>11506.455</v>
      </c>
      <c r="H40" s="34" t="s">
        <v>18</v>
      </c>
      <c r="I40" s="36">
        <f>I26+I31 -I37</f>
        <v>11475.000999999998</v>
      </c>
    </row>
    <row r="41" spans="2:9">
      <c r="B41" s="20" t="s">
        <v>19</v>
      </c>
      <c r="C41" s="22">
        <f>C40-C7</f>
        <v>1511.6550000000007</v>
      </c>
      <c r="E41" s="27" t="s">
        <v>19</v>
      </c>
      <c r="F41" s="29">
        <f>F40-F7</f>
        <v>1506.4549999999999</v>
      </c>
      <c r="H41" s="34" t="s">
        <v>19</v>
      </c>
      <c r="I41" s="36">
        <f>I40-I7</f>
        <v>1475.0009999999984</v>
      </c>
    </row>
    <row r="42" spans="2:9">
      <c r="B42" s="20"/>
      <c r="C42" s="22"/>
      <c r="E42" s="27"/>
      <c r="F42" s="29"/>
      <c r="H42" s="34"/>
      <c r="I42" s="36"/>
    </row>
    <row r="43" spans="2:9">
      <c r="B43" s="39" t="s">
        <v>16</v>
      </c>
      <c r="C43" s="40">
        <f>C41/C9</f>
        <v>503.88500000000022</v>
      </c>
      <c r="E43" s="43" t="s">
        <v>16</v>
      </c>
      <c r="F43" s="44">
        <f>F41/F9</f>
        <v>502.15166666666664</v>
      </c>
      <c r="H43" s="49" t="s">
        <v>16</v>
      </c>
      <c r="I43" s="50">
        <f>I41/I9</f>
        <v>491.66699999999946</v>
      </c>
    </row>
    <row r="44" spans="2:9">
      <c r="B44" s="41" t="s">
        <v>15</v>
      </c>
      <c r="C44" s="42">
        <f>(C40-C7)/C7/C9</f>
        <v>5.0388500000000024E-2</v>
      </c>
      <c r="E44" s="45" t="s">
        <v>15</v>
      </c>
      <c r="F44" s="46">
        <f>(F40-F7)/F7/F9</f>
        <v>5.0215166666666665E-2</v>
      </c>
      <c r="H44" s="51" t="s">
        <v>15</v>
      </c>
      <c r="I44" s="52">
        <f>(I40-I7)/I7/I9</f>
        <v>4.9166699999999945E-2</v>
      </c>
    </row>
    <row r="49" spans="2:9">
      <c r="B49" s="13" t="s">
        <v>23</v>
      </c>
      <c r="C49" s="14"/>
      <c r="D49" s="13"/>
      <c r="E49" s="13"/>
      <c r="F49" s="14"/>
      <c r="G49" s="13"/>
      <c r="H49" s="13"/>
      <c r="I49" s="14"/>
    </row>
    <row r="51" spans="2:9">
      <c r="B51" s="2" t="s">
        <v>20</v>
      </c>
      <c r="C51" s="6"/>
      <c r="E51" s="2" t="s">
        <v>20</v>
      </c>
      <c r="F51" s="6"/>
      <c r="H51" s="2" t="s">
        <v>20</v>
      </c>
      <c r="I51" s="6"/>
    </row>
    <row r="52" spans="2:9">
      <c r="B52" s="3" t="s">
        <v>0</v>
      </c>
      <c r="C52" s="53">
        <v>10000</v>
      </c>
      <c r="E52" s="3" t="s">
        <v>0</v>
      </c>
      <c r="F52" s="53">
        <v>10000</v>
      </c>
      <c r="H52" s="3" t="s">
        <v>0</v>
      </c>
      <c r="I52" s="53">
        <v>10000</v>
      </c>
    </row>
    <row r="53" spans="2:9">
      <c r="B53" s="3" t="s">
        <v>1</v>
      </c>
      <c r="C53" s="54">
        <v>6.25E-2</v>
      </c>
      <c r="E53" s="3" t="s">
        <v>1</v>
      </c>
      <c r="F53" s="54">
        <v>6.25E-2</v>
      </c>
      <c r="H53" s="3" t="s">
        <v>1</v>
      </c>
      <c r="I53" s="54">
        <v>6.25E-2</v>
      </c>
    </row>
    <row r="54" spans="2:9">
      <c r="B54" s="3" t="s">
        <v>7</v>
      </c>
      <c r="C54" s="53">
        <v>4</v>
      </c>
      <c r="E54" s="3" t="s">
        <v>7</v>
      </c>
      <c r="F54" s="53">
        <v>4</v>
      </c>
      <c r="H54" s="3" t="s">
        <v>7</v>
      </c>
      <c r="I54" s="53">
        <v>4</v>
      </c>
    </row>
    <row r="55" spans="2:9">
      <c r="B55" s="3" t="s">
        <v>2</v>
      </c>
      <c r="C55" s="53" t="s">
        <v>3</v>
      </c>
      <c r="E55" s="3" t="s">
        <v>2</v>
      </c>
      <c r="F55" s="56" t="s">
        <v>3</v>
      </c>
      <c r="H55" s="3" t="s">
        <v>2</v>
      </c>
      <c r="I55" s="56" t="s">
        <v>3</v>
      </c>
    </row>
    <row r="56" spans="2:9">
      <c r="B56" s="4" t="s">
        <v>6</v>
      </c>
      <c r="C56" s="55">
        <v>8</v>
      </c>
      <c r="E56" s="4" t="s">
        <v>6</v>
      </c>
      <c r="F56" s="55">
        <v>8</v>
      </c>
      <c r="H56" s="4" t="s">
        <v>6</v>
      </c>
      <c r="I56" s="55">
        <v>8</v>
      </c>
    </row>
    <row r="59" spans="2:9">
      <c r="B59" s="7" t="s">
        <v>35</v>
      </c>
      <c r="C59" s="8"/>
      <c r="E59" s="9" t="s">
        <v>27</v>
      </c>
      <c r="F59" s="10"/>
      <c r="H59" s="11" t="s">
        <v>21</v>
      </c>
      <c r="I59" s="12"/>
    </row>
    <row r="61" spans="2:9">
      <c r="B61" s="18" t="s">
        <v>17</v>
      </c>
      <c r="C61" s="19"/>
      <c r="E61" s="25" t="s">
        <v>17</v>
      </c>
      <c r="F61" s="26"/>
      <c r="H61" s="32" t="s">
        <v>17</v>
      </c>
      <c r="I61" s="33"/>
    </row>
    <row r="62" spans="2:9">
      <c r="B62" s="20" t="s">
        <v>4</v>
      </c>
      <c r="C62" s="21">
        <v>0.02</v>
      </c>
      <c r="E62" s="27" t="s">
        <v>4</v>
      </c>
      <c r="F62" s="28">
        <v>0.02</v>
      </c>
      <c r="H62" s="34" t="s">
        <v>4</v>
      </c>
      <c r="I62" s="35">
        <v>2.4E-2</v>
      </c>
    </row>
    <row r="63" spans="2:9">
      <c r="B63" s="20" t="s">
        <v>5</v>
      </c>
      <c r="C63" s="21">
        <v>2E-3</v>
      </c>
      <c r="E63" s="27" t="s">
        <v>5</v>
      </c>
      <c r="F63" s="28">
        <v>2E-3</v>
      </c>
      <c r="H63" s="34" t="s">
        <v>5</v>
      </c>
      <c r="I63" s="35">
        <v>3.0000000000000001E-3</v>
      </c>
    </row>
    <row r="64" spans="2:9">
      <c r="B64" s="20"/>
      <c r="C64" s="22"/>
      <c r="E64" s="27"/>
      <c r="F64" s="29"/>
      <c r="H64" s="34"/>
      <c r="I64" s="36"/>
    </row>
    <row r="65" spans="2:9">
      <c r="B65" s="20" t="s">
        <v>8</v>
      </c>
      <c r="C65" s="22">
        <f>C52*C53/2</f>
        <v>312.5</v>
      </c>
      <c r="E65" s="27" t="s">
        <v>8</v>
      </c>
      <c r="F65" s="29">
        <f>F52*F53/2</f>
        <v>312.5</v>
      </c>
      <c r="H65" s="34" t="s">
        <v>8</v>
      </c>
      <c r="I65" s="36">
        <f>I52*I53/2</f>
        <v>312.5</v>
      </c>
    </row>
    <row r="66" spans="2:9">
      <c r="B66" s="20" t="s">
        <v>9</v>
      </c>
      <c r="C66" s="22">
        <f>C65*0.75</f>
        <v>234.375</v>
      </c>
      <c r="E66" s="27" t="s">
        <v>9</v>
      </c>
      <c r="F66" s="29">
        <f>F65*0.75</f>
        <v>234.375</v>
      </c>
      <c r="H66" s="34" t="s">
        <v>9</v>
      </c>
      <c r="I66" s="36">
        <f>I65*0.75</f>
        <v>234.375</v>
      </c>
    </row>
    <row r="67" spans="2:9">
      <c r="B67" s="20" t="s">
        <v>45</v>
      </c>
      <c r="C67" s="22">
        <f>C66*C62 + C66*C62*(1-0.77)</f>
        <v>5.765625</v>
      </c>
      <c r="E67" s="27" t="s">
        <v>44</v>
      </c>
      <c r="F67" s="29">
        <f>F66*F62+F66*F62*(1-0.77)</f>
        <v>5.765625</v>
      </c>
      <c r="H67" s="34" t="s">
        <v>43</v>
      </c>
      <c r="I67" s="36">
        <f>I66*I62+I66*I62*(1-0.77)+1.845</f>
        <v>8.7637499999999999</v>
      </c>
    </row>
    <row r="68" spans="2:9">
      <c r="B68" s="20"/>
      <c r="C68" s="22"/>
      <c r="E68" s="27"/>
      <c r="F68" s="29"/>
      <c r="H68" s="34"/>
      <c r="I68" s="36"/>
    </row>
    <row r="69" spans="2:9">
      <c r="B69" s="20" t="s">
        <v>10</v>
      </c>
      <c r="C69" s="22">
        <f>C66-C67</f>
        <v>228.609375</v>
      </c>
      <c r="E69" s="27" t="s">
        <v>10</v>
      </c>
      <c r="F69" s="29">
        <f>F66-F67</f>
        <v>228.609375</v>
      </c>
      <c r="H69" s="34" t="s">
        <v>10</v>
      </c>
      <c r="I69" s="36">
        <f>I66-I67</f>
        <v>225.61125000000001</v>
      </c>
    </row>
    <row r="70" spans="2:9">
      <c r="B70" s="20"/>
      <c r="C70" s="22"/>
      <c r="E70" s="27"/>
      <c r="F70" s="29"/>
      <c r="H70" s="34"/>
      <c r="I70" s="36"/>
    </row>
    <row r="71" spans="2:9">
      <c r="B71" s="23" t="s">
        <v>11</v>
      </c>
      <c r="C71" s="24">
        <f>C56*C69</f>
        <v>1828.875</v>
      </c>
      <c r="E71" s="30" t="s">
        <v>11</v>
      </c>
      <c r="F71" s="31">
        <f>F56*F69</f>
        <v>1828.875</v>
      </c>
      <c r="H71" s="37" t="s">
        <v>11</v>
      </c>
      <c r="I71" s="38">
        <f>I56*I69</f>
        <v>1804.89</v>
      </c>
    </row>
    <row r="72" spans="2:9">
      <c r="H72" s="47"/>
      <c r="I72" s="48"/>
    </row>
    <row r="73" spans="2:9">
      <c r="B73" s="18" t="s">
        <v>46</v>
      </c>
      <c r="C73" s="19"/>
      <c r="E73" s="25" t="s">
        <v>46</v>
      </c>
      <c r="F73" s="26"/>
      <c r="H73" s="32" t="s">
        <v>46</v>
      </c>
      <c r="I73" s="33"/>
    </row>
    <row r="74" spans="2:9">
      <c r="B74" s="20" t="s">
        <v>36</v>
      </c>
      <c r="C74" s="22">
        <f>C52*C63+C52*C63*(1-0.77)</f>
        <v>24.6</v>
      </c>
      <c r="E74" s="27" t="s">
        <v>39</v>
      </c>
      <c r="F74" s="29">
        <f>F52*F63 + F52*F63*(1-0.77)</f>
        <v>24.6</v>
      </c>
      <c r="H74" s="34" t="s">
        <v>38</v>
      </c>
      <c r="I74" s="36">
        <f>I52*I63+I52*I63*(1-0.77) + 1.845</f>
        <v>38.744999999999997</v>
      </c>
    </row>
    <row r="75" spans="2:9">
      <c r="B75" s="20"/>
      <c r="C75" s="22"/>
      <c r="E75" s="27"/>
      <c r="F75" s="29"/>
      <c r="H75" s="34"/>
      <c r="I75" s="36"/>
    </row>
    <row r="76" spans="2:9">
      <c r="B76" s="23" t="s">
        <v>32</v>
      </c>
      <c r="C76" s="24">
        <f>C52-C74</f>
        <v>9975.4</v>
      </c>
      <c r="D76" s="1"/>
      <c r="E76" s="30" t="s">
        <v>32</v>
      </c>
      <c r="F76" s="31">
        <f>F52-F74</f>
        <v>9975.4</v>
      </c>
      <c r="G76" s="1"/>
      <c r="H76" s="37" t="s">
        <v>32</v>
      </c>
      <c r="I76" s="38">
        <f>I52-I74</f>
        <v>9961.2549999999992</v>
      </c>
    </row>
    <row r="77" spans="2:9">
      <c r="H77" s="47"/>
      <c r="I77" s="48"/>
    </row>
    <row r="78" spans="2:9">
      <c r="B78" s="18" t="s">
        <v>12</v>
      </c>
      <c r="C78" s="19"/>
      <c r="E78" s="25" t="s">
        <v>12</v>
      </c>
      <c r="F78" s="26"/>
      <c r="H78" s="32" t="s">
        <v>12</v>
      </c>
      <c r="I78" s="33"/>
    </row>
    <row r="79" spans="2:9">
      <c r="B79" s="20" t="s">
        <v>25</v>
      </c>
      <c r="C79" s="57">
        <f>C52*0.002</f>
        <v>20</v>
      </c>
      <c r="E79" s="27" t="s">
        <v>31</v>
      </c>
      <c r="F79" s="58">
        <v>5.2</v>
      </c>
      <c r="H79" s="34" t="s">
        <v>40</v>
      </c>
      <c r="I79" s="59">
        <f>1.845 *2</f>
        <v>3.69</v>
      </c>
    </row>
    <row r="80" spans="2:9">
      <c r="B80" s="20" t="s">
        <v>26</v>
      </c>
      <c r="C80" s="60">
        <f>7.38*16</f>
        <v>118.08</v>
      </c>
      <c r="E80" s="27" t="s">
        <v>13</v>
      </c>
      <c r="F80" s="58"/>
      <c r="H80" s="34" t="s">
        <v>13</v>
      </c>
      <c r="I80" s="59"/>
    </row>
    <row r="81" spans="2:9">
      <c r="B81" s="20"/>
      <c r="C81" s="22"/>
      <c r="E81" s="27"/>
      <c r="F81" s="29"/>
      <c r="H81" s="34"/>
      <c r="I81" s="36"/>
    </row>
    <row r="82" spans="2:9">
      <c r="B82" s="23" t="s">
        <v>24</v>
      </c>
      <c r="C82" s="24">
        <f>C79+C80</f>
        <v>138.07999999999998</v>
      </c>
      <c r="D82" s="1"/>
      <c r="E82" s="30" t="s">
        <v>24</v>
      </c>
      <c r="F82" s="31">
        <f>F79</f>
        <v>5.2</v>
      </c>
      <c r="G82" s="1"/>
      <c r="H82" s="37" t="s">
        <v>24</v>
      </c>
      <c r="I82" s="38">
        <f>I79</f>
        <v>3.69</v>
      </c>
    </row>
    <row r="83" spans="2:9">
      <c r="H83" s="47"/>
      <c r="I83" s="48"/>
    </row>
    <row r="84" spans="2:9">
      <c r="B84" s="18" t="s">
        <v>14</v>
      </c>
      <c r="C84" s="19"/>
      <c r="E84" s="25" t="s">
        <v>14</v>
      </c>
      <c r="F84" s="26"/>
      <c r="H84" s="32" t="s">
        <v>14</v>
      </c>
      <c r="I84" s="33"/>
    </row>
    <row r="85" spans="2:9">
      <c r="B85" s="20" t="s">
        <v>18</v>
      </c>
      <c r="C85" s="22">
        <f>C71+C76-C82</f>
        <v>11666.195</v>
      </c>
      <c r="E85" s="27" t="s">
        <v>18</v>
      </c>
      <c r="F85" s="29">
        <f>F71+F76-F82</f>
        <v>11799.074999999999</v>
      </c>
      <c r="H85" s="34" t="s">
        <v>18</v>
      </c>
      <c r="I85" s="36">
        <f>I71+I76-I82</f>
        <v>11762.454999999998</v>
      </c>
    </row>
    <row r="86" spans="2:9">
      <c r="B86" s="20" t="s">
        <v>19</v>
      </c>
      <c r="C86" s="22">
        <f>C85-C52</f>
        <v>1666.1949999999997</v>
      </c>
      <c r="E86" s="27" t="s">
        <v>19</v>
      </c>
      <c r="F86" s="29">
        <f>F85-F52</f>
        <v>1799.0749999999989</v>
      </c>
      <c r="H86" s="34" t="s">
        <v>19</v>
      </c>
      <c r="I86" s="36">
        <f>I85-I52</f>
        <v>1762.4549999999981</v>
      </c>
    </row>
    <row r="87" spans="2:9">
      <c r="B87" s="20"/>
      <c r="C87" s="22"/>
      <c r="E87" s="27"/>
      <c r="F87" s="29"/>
      <c r="H87" s="34"/>
      <c r="I87" s="36"/>
    </row>
    <row r="88" spans="2:9">
      <c r="B88" s="39" t="s">
        <v>16</v>
      </c>
      <c r="C88" s="40">
        <f>C86/C54</f>
        <v>416.54874999999993</v>
      </c>
      <c r="E88" s="43" t="s">
        <v>16</v>
      </c>
      <c r="F88" s="44">
        <f>F86/F54</f>
        <v>449.76874999999973</v>
      </c>
      <c r="H88" s="49" t="s">
        <v>16</v>
      </c>
      <c r="I88" s="50">
        <f>I86/I54</f>
        <v>440.61374999999953</v>
      </c>
    </row>
    <row r="89" spans="2:9">
      <c r="B89" s="41" t="s">
        <v>15</v>
      </c>
      <c r="C89" s="42">
        <f>(C85-C52)/C52/C54</f>
        <v>4.1654874999999994E-2</v>
      </c>
      <c r="E89" s="45" t="s">
        <v>15</v>
      </c>
      <c r="F89" s="46">
        <f>(F85-F52)/F52/F54</f>
        <v>4.4976874999999972E-2</v>
      </c>
      <c r="H89" s="51" t="s">
        <v>15</v>
      </c>
      <c r="I89" s="52">
        <f>(I85-I52)/I52/I54</f>
        <v>4.4061374999999951E-2</v>
      </c>
    </row>
    <row r="91" spans="2:9" ht="29.65">
      <c r="B91" s="17" t="s">
        <v>42</v>
      </c>
    </row>
  </sheetData>
  <sheetProtection sheet="1" objects="1" scenarios="1" selectLockedCells="1"/>
  <pageMargins left="0.70866141732283472" right="0.70866141732283472" top="0.74803149606299213" bottom="0.74803149606299213" header="0.31496062992125984" footer="0.31496062992125984"/>
  <pageSetup paperSize="9" scale="5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8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8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Luís Moreira</dc:creator>
  <cp:lastModifiedBy>Luís Moreira</cp:lastModifiedBy>
  <cp:lastPrinted>2012-07-12T18:48:02Z</cp:lastPrinted>
  <dcterms:created xsi:type="dcterms:W3CDTF">2012-07-12T09:40:54Z</dcterms:created>
  <dcterms:modified xsi:type="dcterms:W3CDTF">2012-07-13T18:51:03Z</dcterms:modified>
</cp:coreProperties>
</file>